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nnections.xml" ContentType="application/vnd.openxmlformats-officedocument.spreadsheetml.connection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70" yWindow="600" windowWidth="24615" windowHeight="11445" activeTab="1"/>
  </bookViews>
  <sheets>
    <sheet name="RADAT" sheetId="1" r:id="rId1"/>
    <sheet name="Henk" sheetId="4" r:id="rId2"/>
    <sheet name="Keilaajat" sheetId="2" r:id="rId3"/>
    <sheet name="helper" sheetId="5" r:id="rId4"/>
  </sheets>
  <definedNames>
    <definedName name="HENKILOT">RADAT!$B$5:$B$42,RADAT!$K$5:$K$42</definedName>
    <definedName name="JOUKKUEET">helper!$C$1:$C$39</definedName>
    <definedName name="PISTEET">helper!$K$3:$K$5,helper!$K$7:$K$9</definedName>
    <definedName name="PISTEET2">helper!$O$3:$O$12</definedName>
    <definedName name="YHTEENSÄ">RADAT!$G$5:$G$42,RADAT!$P$5:$P$42</definedName>
  </definedNames>
  <calcPr calcId="125725"/>
</workbook>
</file>

<file path=xl/calcChain.xml><?xml version="1.0" encoding="utf-8"?>
<calcChain xmlns="http://schemas.openxmlformats.org/spreadsheetml/2006/main">
  <c r="F16" i="5"/>
  <c r="N19" i="4" s="1"/>
  <c r="F15" i="5"/>
  <c r="N18" i="4" s="1"/>
  <c r="F14" i="5"/>
  <c r="N17" i="4" s="1"/>
  <c r="F13" i="5"/>
  <c r="N16" i="4" s="1"/>
  <c r="F12" i="5"/>
  <c r="N15" i="4" s="1"/>
  <c r="F11" i="5"/>
  <c r="N14" i="4" s="1"/>
  <c r="F10" i="5"/>
  <c r="N13" i="4" s="1"/>
  <c r="F9" i="5"/>
  <c r="F8"/>
  <c r="F7"/>
  <c r="F6"/>
  <c r="N8" i="4" s="1"/>
  <c r="F5" i="5"/>
  <c r="F4"/>
  <c r="N6" i="4" s="1"/>
  <c r="F3" i="5"/>
  <c r="N10" i="4" l="1"/>
  <c r="N7"/>
  <c r="N9"/>
  <c r="N11"/>
  <c r="D24" i="5"/>
  <c r="D33"/>
  <c r="D17"/>
  <c r="D4"/>
  <c r="D25"/>
  <c r="D34"/>
  <c r="D30"/>
  <c r="D38"/>
  <c r="D26"/>
  <c r="D5"/>
  <c r="D31"/>
  <c r="D7"/>
  <c r="G37" i="4" s="1"/>
  <c r="D29" i="5"/>
  <c r="D35"/>
  <c r="D23"/>
  <c r="D9"/>
  <c r="D28"/>
  <c r="D2"/>
  <c r="G42" i="4" s="1"/>
  <c r="D36" i="5"/>
  <c r="D32"/>
  <c r="G9" i="4" s="1"/>
  <c r="D6" i="5"/>
  <c r="G38" i="4" s="1"/>
  <c r="D27" i="5"/>
  <c r="D14"/>
  <c r="D21"/>
  <c r="D15"/>
  <c r="G30" i="4" s="1"/>
  <c r="D8" i="5"/>
  <c r="G36" i="4" s="1"/>
  <c r="D22" i="5"/>
  <c r="D39"/>
  <c r="D11"/>
  <c r="G34" i="4" s="1"/>
  <c r="D1" i="5"/>
  <c r="D16"/>
  <c r="G28" i="4" s="1"/>
  <c r="D10" i="5"/>
  <c r="G35" i="4" s="1"/>
  <c r="D13" i="5"/>
  <c r="G32" i="4" s="1"/>
  <c r="D3" i="5"/>
  <c r="D19"/>
  <c r="D37"/>
  <c r="D18"/>
  <c r="G26" i="4" s="1"/>
  <c r="D20" i="5"/>
  <c r="G24" i="4" s="1"/>
  <c r="D12" i="5"/>
  <c r="G33" i="4" s="1"/>
  <c r="C24" i="5"/>
  <c r="C33"/>
  <c r="C17"/>
  <c r="C4"/>
  <c r="C25"/>
  <c r="C34"/>
  <c r="C30"/>
  <c r="C38"/>
  <c r="C26"/>
  <c r="C5"/>
  <c r="C31"/>
  <c r="C7"/>
  <c r="C37" i="4" s="1"/>
  <c r="C29" i="5"/>
  <c r="C35"/>
  <c r="C23"/>
  <c r="C28"/>
  <c r="C2"/>
  <c r="C42" i="4" s="1"/>
  <c r="C9" i="5"/>
  <c r="C19"/>
  <c r="C27" i="4" s="1"/>
  <c r="C37" i="5"/>
  <c r="C3"/>
  <c r="C41" i="4" s="1"/>
  <c r="C18" i="5"/>
  <c r="C20"/>
  <c r="C24" i="4" s="1"/>
  <c r="C36" i="5"/>
  <c r="C32"/>
  <c r="C9" i="4" s="1"/>
  <c r="C6" i="5"/>
  <c r="C38" i="4" s="1"/>
  <c r="C14" i="5"/>
  <c r="C21"/>
  <c r="C15"/>
  <c r="C30" i="4" s="1"/>
  <c r="C8" i="5"/>
  <c r="C22"/>
  <c r="C39"/>
  <c r="C11"/>
  <c r="C34" i="4" s="1"/>
  <c r="C1" i="5"/>
  <c r="C25" i="4" s="1"/>
  <c r="C16" i="5"/>
  <c r="C28" i="4" s="1"/>
  <c r="C10" i="5"/>
  <c r="C35" i="4" s="1"/>
  <c r="C13" i="5"/>
  <c r="C32" i="4" s="1"/>
  <c r="C12" i="5"/>
  <c r="C33" i="4" s="1"/>
  <c r="A5" i="5"/>
  <c r="B24"/>
  <c r="B33"/>
  <c r="B17"/>
  <c r="B25"/>
  <c r="B34"/>
  <c r="B30"/>
  <c r="B38"/>
  <c r="B26"/>
  <c r="B5"/>
  <c r="B31"/>
  <c r="B7"/>
  <c r="D37" i="4" s="1"/>
  <c r="B29" i="5"/>
  <c r="B35"/>
  <c r="B23"/>
  <c r="A14"/>
  <c r="A8"/>
  <c r="A39"/>
  <c r="B20"/>
  <c r="B36"/>
  <c r="B32"/>
  <c r="B6"/>
  <c r="D38" i="4" s="1"/>
  <c r="B27" i="5"/>
  <c r="B14"/>
  <c r="B21"/>
  <c r="B15"/>
  <c r="D30" i="4" s="1"/>
  <c r="B8" i="5"/>
  <c r="D36" i="4" s="1"/>
  <c r="B22" i="5"/>
  <c r="B39"/>
  <c r="B11"/>
  <c r="D34" i="4" s="1"/>
  <c r="B1" i="5"/>
  <c r="B16"/>
  <c r="B10"/>
  <c r="D35" i="4" s="1"/>
  <c r="B13" i="5"/>
  <c r="B3"/>
  <c r="B19"/>
  <c r="B37"/>
  <c r="B9"/>
  <c r="D43" i="4" s="1"/>
  <c r="B28" i="5"/>
  <c r="B2"/>
  <c r="D42" i="4" s="1"/>
  <c r="B18" i="5"/>
  <c r="D26" i="4" s="1"/>
  <c r="B12" i="5"/>
  <c r="J27" i="1"/>
  <c r="K27"/>
  <c r="J26"/>
  <c r="K26"/>
  <c r="P42"/>
  <c r="P41"/>
  <c r="P40"/>
  <c r="P37"/>
  <c r="P36"/>
  <c r="P35"/>
  <c r="P6"/>
  <c r="A24" i="5" s="1"/>
  <c r="P7" i="1"/>
  <c r="A33" i="5" s="1"/>
  <c r="P10" i="1"/>
  <c r="A17" i="5" s="1"/>
  <c r="P11" i="1"/>
  <c r="A4" i="5" s="1"/>
  <c r="P12" i="1"/>
  <c r="A25" i="5" s="1"/>
  <c r="P15" i="1"/>
  <c r="A34" i="5" s="1"/>
  <c r="P16" i="1"/>
  <c r="A30" i="5" s="1"/>
  <c r="P17" i="1"/>
  <c r="A38" i="5" s="1"/>
  <c r="P20" i="1"/>
  <c r="A26" i="5" s="1"/>
  <c r="P21" i="1"/>
  <c r="P22"/>
  <c r="A31" i="5" s="1"/>
  <c r="P25" i="1"/>
  <c r="A7" i="5" s="1"/>
  <c r="F37" i="4" s="1"/>
  <c r="P26" i="1"/>
  <c r="A29" i="5" s="1"/>
  <c r="P27" i="1"/>
  <c r="A35" i="5" s="1"/>
  <c r="P30" i="1"/>
  <c r="P31"/>
  <c r="P32"/>
  <c r="P5"/>
  <c r="A23" i="5" s="1"/>
  <c r="G6" i="1"/>
  <c r="A18" i="5" s="1"/>
  <c r="G7" i="1"/>
  <c r="A20" i="5" s="1"/>
  <c r="G10" i="1"/>
  <c r="A36" i="5" s="1"/>
  <c r="G11" i="1"/>
  <c r="A32" i="5" s="1"/>
  <c r="F9" i="4" s="1"/>
  <c r="G12" i="1"/>
  <c r="A6" i="5" s="1"/>
  <c r="F38" i="4" s="1"/>
  <c r="G15" i="1"/>
  <c r="A27" i="5" s="1"/>
  <c r="G16" i="1"/>
  <c r="G17"/>
  <c r="A21" i="5" s="1"/>
  <c r="G20" i="1"/>
  <c r="A15" i="5" s="1"/>
  <c r="F30" i="4" s="1"/>
  <c r="G21" i="1"/>
  <c r="G22"/>
  <c r="A22" i="5" s="1"/>
  <c r="G25" i="1"/>
  <c r="G26"/>
  <c r="A11" i="5" s="1"/>
  <c r="F34" i="4" s="1"/>
  <c r="G27" i="1"/>
  <c r="A1" i="5" s="1"/>
  <c r="G30" i="1"/>
  <c r="A16" i="5" s="1"/>
  <c r="G31" i="1"/>
  <c r="A10" i="5" s="1"/>
  <c r="F35" i="4" s="1"/>
  <c r="G32" i="1"/>
  <c r="A13" i="5" s="1"/>
  <c r="G35" i="1"/>
  <c r="A3" i="5" s="1"/>
  <c r="G36" i="1"/>
  <c r="A19" i="5" s="1"/>
  <c r="F27" i="4" s="1"/>
  <c r="G37" i="1"/>
  <c r="A37" i="5" s="1"/>
  <c r="F7" i="4" s="1"/>
  <c r="G40" i="1"/>
  <c r="G41"/>
  <c r="A28" i="5" s="1"/>
  <c r="G42" i="1"/>
  <c r="A2" i="5" s="1"/>
  <c r="F42" i="4" s="1"/>
  <c r="G5" i="1"/>
  <c r="A12" i="5" s="1"/>
  <c r="F33" i="4" s="1"/>
  <c r="J25" i="1"/>
  <c r="J21"/>
  <c r="J22"/>
  <c r="J20"/>
  <c r="J16"/>
  <c r="J17"/>
  <c r="J15"/>
  <c r="J11"/>
  <c r="J12"/>
  <c r="J10"/>
  <c r="J6"/>
  <c r="J7"/>
  <c r="J5"/>
  <c r="A41"/>
  <c r="A42"/>
  <c r="A40"/>
  <c r="A36"/>
  <c r="A37"/>
  <c r="A35"/>
  <c r="A31"/>
  <c r="A32"/>
  <c r="A30"/>
  <c r="A26"/>
  <c r="A27"/>
  <c r="A25"/>
  <c r="A21"/>
  <c r="A22"/>
  <c r="A20"/>
  <c r="A16"/>
  <c r="A17"/>
  <c r="A15"/>
  <c r="C27" i="5" s="1"/>
  <c r="C15" i="4" s="1"/>
  <c r="A11" i="1"/>
  <c r="A12"/>
  <c r="A10"/>
  <c r="A6"/>
  <c r="A7"/>
  <c r="A5"/>
  <c r="K25"/>
  <c r="K21"/>
  <c r="K22"/>
  <c r="K20"/>
  <c r="K16"/>
  <c r="K17"/>
  <c r="K15"/>
  <c r="K11"/>
  <c r="B4" i="5" s="1"/>
  <c r="D40" i="4" s="1"/>
  <c r="K12" i="1"/>
  <c r="K10"/>
  <c r="K6"/>
  <c r="K7"/>
  <c r="K5"/>
  <c r="B41"/>
  <c r="B42"/>
  <c r="B40"/>
  <c r="B36"/>
  <c r="B37"/>
  <c r="B35"/>
  <c r="B31"/>
  <c r="B32"/>
  <c r="B30"/>
  <c r="B26"/>
  <c r="B27"/>
  <c r="B25"/>
  <c r="B21"/>
  <c r="B22"/>
  <c r="B20"/>
  <c r="B16"/>
  <c r="B17"/>
  <c r="B15"/>
  <c r="B11"/>
  <c r="B12"/>
  <c r="B10"/>
  <c r="B7"/>
  <c r="B6"/>
  <c r="B5"/>
  <c r="F17" i="4" l="1"/>
  <c r="D16"/>
  <c r="C36"/>
  <c r="D7"/>
  <c r="D9"/>
  <c r="F2" i="5"/>
  <c r="O40"/>
  <c r="O38"/>
  <c r="O36"/>
  <c r="O34"/>
  <c r="O32"/>
  <c r="O30"/>
  <c r="O28"/>
  <c r="O26"/>
  <c r="O24"/>
  <c r="O22"/>
  <c r="O20"/>
  <c r="O18"/>
  <c r="O16"/>
  <c r="O14"/>
  <c r="O12"/>
  <c r="O10"/>
  <c r="O8"/>
  <c r="O6"/>
  <c r="O4"/>
  <c r="O3"/>
  <c r="O41"/>
  <c r="O39"/>
  <c r="O37"/>
  <c r="O35"/>
  <c r="O33"/>
  <c r="O31"/>
  <c r="O29"/>
  <c r="O27"/>
  <c r="O25"/>
  <c r="O23"/>
  <c r="O21"/>
  <c r="O19"/>
  <c r="O17"/>
  <c r="O15"/>
  <c r="O13"/>
  <c r="O11"/>
  <c r="O9"/>
  <c r="O7"/>
  <c r="O5"/>
  <c r="A9"/>
  <c r="F12" i="4" s="1"/>
  <c r="F32"/>
  <c r="D31"/>
  <c r="F6"/>
  <c r="F26"/>
  <c r="F29"/>
  <c r="D41"/>
  <c r="D39"/>
  <c r="C23"/>
  <c r="C26"/>
  <c r="C43"/>
  <c r="C39"/>
  <c r="G31"/>
  <c r="F41"/>
  <c r="F15"/>
  <c r="D32"/>
  <c r="F39"/>
  <c r="C31"/>
  <c r="G41"/>
  <c r="G43"/>
  <c r="G39"/>
  <c r="F28"/>
  <c r="F18"/>
  <c r="F14"/>
  <c r="F22"/>
  <c r="F21"/>
  <c r="F20"/>
  <c r="D25"/>
  <c r="D5"/>
  <c r="D23"/>
  <c r="D15"/>
  <c r="D24"/>
  <c r="F5"/>
  <c r="F31"/>
  <c r="D12"/>
  <c r="D8"/>
  <c r="D11"/>
  <c r="D29"/>
  <c r="D20"/>
  <c r="C16"/>
  <c r="C12"/>
  <c r="C8"/>
  <c r="C40"/>
  <c r="C10"/>
  <c r="G18"/>
  <c r="G6"/>
  <c r="G19"/>
  <c r="G17"/>
  <c r="G14"/>
  <c r="G13"/>
  <c r="G21"/>
  <c r="G29"/>
  <c r="G20"/>
  <c r="F16"/>
  <c r="F25"/>
  <c r="F23"/>
  <c r="F24"/>
  <c r="F19"/>
  <c r="F8"/>
  <c r="F11"/>
  <c r="F40"/>
  <c r="F10"/>
  <c r="D33"/>
  <c r="D27"/>
  <c r="D28"/>
  <c r="D18"/>
  <c r="D6"/>
  <c r="F43"/>
  <c r="F36"/>
  <c r="D19"/>
  <c r="D17"/>
  <c r="D14"/>
  <c r="D22"/>
  <c r="D13"/>
  <c r="D21"/>
  <c r="D10"/>
  <c r="C18"/>
  <c r="C19"/>
  <c r="C17"/>
  <c r="C14"/>
  <c r="C22"/>
  <c r="C13"/>
  <c r="C21"/>
  <c r="C29"/>
  <c r="C20"/>
  <c r="G7"/>
  <c r="G25"/>
  <c r="G5"/>
  <c r="G23"/>
  <c r="G15"/>
  <c r="G8"/>
  <c r="G11"/>
  <c r="G40"/>
  <c r="G10"/>
  <c r="G12"/>
  <c r="C5"/>
  <c r="C6"/>
  <c r="C7"/>
  <c r="C11"/>
  <c r="G27"/>
  <c r="G16"/>
  <c r="G22"/>
  <c r="P41" i="5"/>
  <c r="M41"/>
  <c r="L41"/>
  <c r="P40"/>
  <c r="M40"/>
  <c r="L40"/>
  <c r="P39"/>
  <c r="M39"/>
  <c r="L39"/>
  <c r="P38"/>
  <c r="M38"/>
  <c r="L38"/>
  <c r="P37"/>
  <c r="M37"/>
  <c r="L37"/>
  <c r="P36"/>
  <c r="M36"/>
  <c r="L36"/>
  <c r="P35"/>
  <c r="M35"/>
  <c r="L35"/>
  <c r="P34"/>
  <c r="M34"/>
  <c r="L34"/>
  <c r="P33"/>
  <c r="M33"/>
  <c r="L33"/>
  <c r="P32"/>
  <c r="M32"/>
  <c r="L32"/>
  <c r="P31"/>
  <c r="M31"/>
  <c r="L31"/>
  <c r="P30"/>
  <c r="M30"/>
  <c r="L30"/>
  <c r="P29"/>
  <c r="M29"/>
  <c r="L29"/>
  <c r="P28"/>
  <c r="M28"/>
  <c r="L28"/>
  <c r="P27"/>
  <c r="M27"/>
  <c r="L27"/>
  <c r="P26"/>
  <c r="M26"/>
  <c r="L26"/>
  <c r="P25"/>
  <c r="M25"/>
  <c r="L25"/>
  <c r="P24"/>
  <c r="M24"/>
  <c r="L24"/>
  <c r="P23"/>
  <c r="M23"/>
  <c r="L23"/>
  <c r="P22"/>
  <c r="M22"/>
  <c r="L22"/>
  <c r="P21"/>
  <c r="M21"/>
  <c r="L21"/>
  <c r="P20"/>
  <c r="M20"/>
  <c r="L20"/>
  <c r="P19"/>
  <c r="M19"/>
  <c r="L19"/>
  <c r="P18"/>
  <c r="M18"/>
  <c r="L18"/>
  <c r="P17"/>
  <c r="M17"/>
  <c r="L17"/>
  <c r="P16"/>
  <c r="M16"/>
  <c r="L16"/>
  <c r="P15"/>
  <c r="M15"/>
  <c r="L15"/>
  <c r="P14"/>
  <c r="M14"/>
  <c r="L14"/>
  <c r="P13"/>
  <c r="M13"/>
  <c r="L13"/>
  <c r="P12"/>
  <c r="M12"/>
  <c r="L12"/>
  <c r="P11"/>
  <c r="M11"/>
  <c r="L11"/>
  <c r="P10"/>
  <c r="M10"/>
  <c r="L10"/>
  <c r="P9"/>
  <c r="M9"/>
  <c r="L9"/>
  <c r="P8"/>
  <c r="M8"/>
  <c r="L8"/>
  <c r="P7"/>
  <c r="M7"/>
  <c r="L7"/>
  <c r="P6"/>
  <c r="M6"/>
  <c r="L6"/>
  <c r="P5"/>
  <c r="M5"/>
  <c r="L5"/>
  <c r="P4"/>
  <c r="M4"/>
  <c r="L4"/>
  <c r="P3"/>
  <c r="M3"/>
  <c r="L3"/>
  <c r="F13" i="4" l="1"/>
  <c r="N5"/>
  <c r="N12"/>
  <c r="G10" i="5" l="1" a="1"/>
  <c r="G10" s="1"/>
  <c r="L13" i="4" s="1"/>
  <c r="G11" i="5" l="1" a="1"/>
  <c r="G11" s="1"/>
  <c r="G12" s="1" a="1"/>
  <c r="G12" s="1"/>
  <c r="L15" i="4" s="1"/>
  <c r="L14" l="1"/>
  <c r="G13" i="5" a="1"/>
  <c r="G13" s="1"/>
  <c r="G14" l="1" a="1"/>
  <c r="G14" s="1"/>
  <c r="L16" i="4"/>
  <c r="G15" i="5" l="1" a="1"/>
  <c r="G15" s="1"/>
  <c r="L17" i="4"/>
  <c r="G16" i="5" l="1" a="1"/>
  <c r="G16" s="1"/>
  <c r="L18" i="4"/>
  <c r="L19" l="1"/>
  <c r="G2" i="5" a="1"/>
  <c r="G2"/>
  <c r="G3" a="1"/>
  <c r="G3"/>
  <c r="L6" i="4"/>
  <c r="L5"/>
  <c r="G4" i="5" a="1"/>
  <c r="G4"/>
  <c r="L7" i="4"/>
  <c r="G5" i="5" a="1"/>
  <c r="G5"/>
  <c r="L8" i="4"/>
  <c r="G6" i="5" a="1"/>
  <c r="G6"/>
  <c r="L9" i="4"/>
  <c r="G7" i="5" a="1"/>
  <c r="G7"/>
  <c r="L10" i="4"/>
  <c r="G8" i="5" a="1"/>
  <c r="G8"/>
  <c r="L11" i="4"/>
  <c r="G9" i="5" a="1"/>
  <c r="G9"/>
  <c r="L12" i="4"/>
  <c r="G17" i="5" a="1"/>
  <c r="G17"/>
  <c r="G18" a="1"/>
  <c r="G18"/>
  <c r="G19" a="1"/>
  <c r="G19"/>
  <c r="G20" a="1"/>
  <c r="G20"/>
  <c r="G21" a="1"/>
  <c r="G21"/>
  <c r="G22" a="1"/>
  <c r="G22"/>
  <c r="G23" a="1"/>
  <c r="G23"/>
  <c r="G24" a="1"/>
  <c r="G24"/>
  <c r="G25" a="1"/>
  <c r="G25"/>
  <c r="G26" a="1"/>
  <c r="G26"/>
  <c r="G27" a="1"/>
  <c r="G27"/>
</calcChain>
</file>

<file path=xl/connections.xml><?xml version="1.0" encoding="utf-8"?>
<connections xmlns="http://schemas.openxmlformats.org/spreadsheetml/2006/main">
  <connection id="1" name="keilaajat_2011_30_10" type="4" refreshedVersion="0" background="1">
    <webPr xml="1" sourceData="1" parsePre="1" consecutive="1" url="C:\Users\Matti Helminen\Desktop\keilaus\keilaajat_2011_30_10.xml" htmlTables="1"/>
  </connection>
</connections>
</file>

<file path=xl/sharedStrings.xml><?xml version="1.0" encoding="utf-8"?>
<sst xmlns="http://schemas.openxmlformats.org/spreadsheetml/2006/main" count="125" uniqueCount="79">
  <si>
    <t>RYHMÄ 1</t>
  </si>
  <si>
    <t>RYHMÄ 2</t>
  </si>
  <si>
    <t>JOUKKUE</t>
  </si>
  <si>
    <t>RATA 1</t>
  </si>
  <si>
    <t>Kierros 1</t>
  </si>
  <si>
    <t>Kierros 2</t>
  </si>
  <si>
    <t>Kierros 3</t>
  </si>
  <si>
    <t>YHTEENSÄ</t>
  </si>
  <si>
    <t>PIENIN TULOS</t>
  </si>
  <si>
    <t>PK2</t>
  </si>
  <si>
    <t>Mikko Helminen</t>
  </si>
  <si>
    <t>EK1</t>
  </si>
  <si>
    <t>Tuija Kaitainen</t>
  </si>
  <si>
    <t>ESPOO1</t>
  </si>
  <si>
    <t>Arto Heino</t>
  </si>
  <si>
    <t>KU1</t>
  </si>
  <si>
    <t>Unto Kumpusalo</t>
  </si>
  <si>
    <t>Mirja Väärtinen</t>
  </si>
  <si>
    <t>RATA 2</t>
  </si>
  <si>
    <t>Leo Poikselkä</t>
  </si>
  <si>
    <t>PK1</t>
  </si>
  <si>
    <t>Risto Joutjärvi</t>
  </si>
  <si>
    <t>Ritva Haase</t>
  </si>
  <si>
    <t>ESPOO2</t>
  </si>
  <si>
    <t>Robert Nordberg</t>
  </si>
  <si>
    <t>RATA 3</t>
  </si>
  <si>
    <t>IH1</t>
  </si>
  <si>
    <t>Esko Järvinen</t>
  </si>
  <si>
    <t>RATA 4</t>
  </si>
  <si>
    <t>Keijo Himanen</t>
  </si>
  <si>
    <t>Ahti Suikkari</t>
  </si>
  <si>
    <t>KN1</t>
  </si>
  <si>
    <t>Kelle Möller</t>
  </si>
  <si>
    <t>RATA 5</t>
  </si>
  <si>
    <t>Taisto Lindsted</t>
  </si>
  <si>
    <t>KU2</t>
  </si>
  <si>
    <t>Rainer Heinonen</t>
  </si>
  <si>
    <t>RATA 6</t>
  </si>
  <si>
    <t>Marita Harmanen</t>
  </si>
  <si>
    <t>Risto Raveala</t>
  </si>
  <si>
    <t>Pentti Valtonen</t>
  </si>
  <si>
    <t>Osmo Saukkonen</t>
  </si>
  <si>
    <t>Tuomo Uusitalo</t>
  </si>
  <si>
    <t>RATA 7</t>
  </si>
  <si>
    <t>Alvari Niskala</t>
  </si>
  <si>
    <t>RATA 8</t>
  </si>
  <si>
    <t>Sinikka Schlobohm</t>
  </si>
  <si>
    <t>Arto Saarinen</t>
  </si>
  <si>
    <t>Martti Palm</t>
  </si>
  <si>
    <t>keilaaja</t>
  </si>
  <si>
    <t>joukkue</t>
  </si>
  <si>
    <t>Jyrki Höglund</t>
  </si>
  <si>
    <t>Hildi Heinonen</t>
  </si>
  <si>
    <t>KN2</t>
  </si>
  <si>
    <t>Marjatta Valtonen</t>
  </si>
  <si>
    <t>Tauno Valtonen</t>
  </si>
  <si>
    <t>Ritva Helameri</t>
  </si>
  <si>
    <t>Jouko Säämänen</t>
  </si>
  <si>
    <t>Raimo Hatanpää</t>
  </si>
  <si>
    <t>Lea Laukkanen</t>
  </si>
  <si>
    <t>Helvi Leino</t>
  </si>
  <si>
    <t>Seija Mustonen</t>
  </si>
  <si>
    <t>Paavo Muikku</t>
  </si>
  <si>
    <t>Rauno Honka</t>
  </si>
  <si>
    <t>ESPOO3</t>
  </si>
  <si>
    <t>ESPOO4</t>
  </si>
  <si>
    <t>VISPAAJAT1</t>
  </si>
  <si>
    <t>VISPAAJAT2</t>
  </si>
  <si>
    <t>Mauno Nummijoki</t>
  </si>
  <si>
    <t>Sarake1</t>
  </si>
  <si>
    <t>HENKILÖKOHTAISET TULOKSET</t>
  </si>
  <si>
    <t>SIJA</t>
  </si>
  <si>
    <t>NIMI</t>
  </si>
  <si>
    <t>PISTEET</t>
  </si>
  <si>
    <t>Arvi Karvinen</t>
  </si>
  <si>
    <t>Pekka Niemi</t>
  </si>
  <si>
    <t>PK3</t>
  </si>
  <si>
    <t>KESKIARVO</t>
  </si>
  <si>
    <t>JOUKKUEKOHTAISET TULOKSET</t>
  </si>
</sst>
</file>

<file path=xl/styles.xml><?xml version="1.0" encoding="utf-8"?>
<styleSheet xmlns="http://schemas.openxmlformats.org/spreadsheetml/2006/main">
  <numFmts count="1">
    <numFmt numFmtId="164" formatCode="#,##0.00&quot; &quot;[$€-40B];[Red]&quot;-&quot;#,##0.00&quot; &quot;[$€-40B]"/>
  </numFmts>
  <fonts count="5">
    <font>
      <sz val="11"/>
      <color rgb="FF000000"/>
      <name val="Calibri"/>
      <family val="2"/>
    </font>
    <font>
      <b/>
      <i/>
      <sz val="16"/>
      <color rgb="FF000000"/>
      <name val="Calibri"/>
      <family val="2"/>
    </font>
    <font>
      <b/>
      <i/>
      <u/>
      <sz val="11"/>
      <color rgb="FF000000"/>
      <name val="Calibri"/>
      <family val="2"/>
    </font>
    <font>
      <b/>
      <sz val="11"/>
      <color rgb="FF000000"/>
      <name val="Calibri"/>
      <family val="2"/>
    </font>
    <font>
      <sz val="11"/>
      <color rgb="FF454545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5">
    <xf numFmtId="0" fontId="0" fillId="0" borderId="0"/>
    <xf numFmtId="0" fontId="1" fillId="0" borderId="0">
      <alignment horizontal="center"/>
    </xf>
    <xf numFmtId="0" fontId="1" fillId="0" borderId="0">
      <alignment horizontal="center" textRotation="90"/>
    </xf>
    <xf numFmtId="0" fontId="2" fillId="0" borderId="0"/>
    <xf numFmtId="164" fontId="2" fillId="0" borderId="0"/>
  </cellStyleXfs>
  <cellXfs count="23">
    <xf numFmtId="0" fontId="0" fillId="0" borderId="0" xfId="0"/>
    <xf numFmtId="0" fontId="3" fillId="0" borderId="0" xfId="0" applyFont="1"/>
    <xf numFmtId="0" fontId="3" fillId="0" borderId="1" xfId="0" applyFont="1" applyBorder="1"/>
    <xf numFmtId="0" fontId="0" fillId="0" borderId="1" xfId="0" applyBorder="1"/>
    <xf numFmtId="49" fontId="0" fillId="0" borderId="0" xfId="0" applyNumberFormat="1"/>
    <xf numFmtId="2" fontId="0" fillId="0" borderId="1" xfId="0" applyNumberFormat="1" applyBorder="1"/>
    <xf numFmtId="2" fontId="3" fillId="0" borderId="1" xfId="0" applyNumberFormat="1" applyFont="1" applyBorder="1"/>
    <xf numFmtId="2" fontId="0" fillId="0" borderId="0" xfId="0" applyNumberFormat="1"/>
    <xf numFmtId="0" fontId="0" fillId="0" borderId="0" xfId="0" applyBorder="1"/>
    <xf numFmtId="2" fontId="0" fillId="0" borderId="0" xfId="0" applyNumberFormat="1" applyBorder="1"/>
    <xf numFmtId="0" fontId="0" fillId="0" borderId="0" xfId="0" applyAlignment="1">
      <alignment horizontal="center"/>
    </xf>
    <xf numFmtId="0" fontId="0" fillId="0" borderId="0" xfId="0" applyFill="1" applyBorder="1"/>
    <xf numFmtId="2" fontId="0" fillId="0" borderId="0" xfId="0" applyNumberFormat="1" applyFill="1" applyBorder="1"/>
    <xf numFmtId="0" fontId="4" fillId="0" borderId="0" xfId="0" applyFont="1" applyFill="1" applyBorder="1" applyAlignment="1">
      <alignment vertical="top" wrapText="1" indent="1"/>
    </xf>
    <xf numFmtId="16" fontId="4" fillId="0" borderId="0" xfId="0" applyNumberFormat="1" applyFont="1" applyFill="1" applyBorder="1" applyAlignment="1">
      <alignment vertical="top" wrapText="1" indent="1"/>
    </xf>
    <xf numFmtId="49" fontId="0" fillId="0" borderId="0" xfId="0" applyNumberForma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0" fillId="0" borderId="0" xfId="0" applyFont="1"/>
    <xf numFmtId="1" fontId="0" fillId="0" borderId="0" xfId="0" applyNumberFormat="1"/>
    <xf numFmtId="1" fontId="3" fillId="0" borderId="0" xfId="0" applyNumberFormat="1" applyFont="1"/>
    <xf numFmtId="0" fontId="3" fillId="0" borderId="0" xfId="0" applyFont="1" applyFill="1" applyBorder="1"/>
    <xf numFmtId="2" fontId="3" fillId="0" borderId="0" xfId="0" applyNumberFormat="1" applyFont="1" applyFill="1" applyBorder="1"/>
  </cellXfs>
  <cellStyles count="5">
    <cellStyle name="Heading" xfId="1"/>
    <cellStyle name="Heading1" xfId="2"/>
    <cellStyle name="Normal" xfId="0" builtinId="0" customBuiltin="1"/>
    <cellStyle name="Result" xfId="3"/>
    <cellStyle name="Result2" xfId="4"/>
  </cellStyles>
  <dxfs count="1">
    <dxf>
      <numFmt numFmtId="2" formatCode="0.00"/>
    </dxf>
  </dxfs>
  <tableStyles count="0" defaultTableStyle="TableStyleMedium9" defaultPivotStyle="PivotStyleLight16"/>
</styleSheet>
</file>

<file path=xl/xmlMaps.xml><?xml version="1.0" encoding="utf-8"?>
<MapInfo xmlns="http://schemas.openxmlformats.org/spreadsheetml/2006/main" SelectionNamespaces="">
  <Schema ID="Schema1">
    <xsd:schema xmlns:xsd="http://www.w3.org/2001/XMLSchema" xmlns="">
      <xsd:element nillable="true" name="data">
        <xsd:complexType>
          <xsd:sequence minOccurs="0">
            <xsd:element minOccurs="0" maxOccurs="unbounded" nillable="true" name="keilaaja" form="unqualified">
              <xsd:complexType>
                <xsd:simpleContent>
                  <xsd:extension base="xsd:string">
                    <xsd:attribute name="joukkue" form="unqualified" type="xsd:string"/>
                  </xsd:extension>
                </xsd:simpleContent>
              </xsd:complexType>
            </xsd:element>
          </xsd:sequence>
        </xsd:complexType>
      </xsd:element>
    </xsd:schema>
  </Schema>
  <Map ID="1" Name="data-määritys" RootElement="data" SchemaID="Schema1" ShowImportExportValidationErrors="false" AutoFit="true" Append="false" PreserveSortAFLayout="true" PreserveFormat="true">
    <DataBinding FileBinding="true" ConnectionID="1" DataBindingLoadMode="1"/>
  </Map>
</MapInfo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10" Type="http://schemas.openxmlformats.org/officeDocument/2006/relationships/xmlMaps" Target="xmlMaps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id="1" name="Taulukko1" displayName="Taulukko1" ref="A1:C40" tableType="xml" totalsRowShown="0" connectionId="1">
  <autoFilter ref="A1:C40">
    <filterColumn colId="2"/>
  </autoFilter>
  <sortState ref="A2:C39">
    <sortCondition descending="1" ref="C1:C39"/>
  </sortState>
  <tableColumns count="3">
    <tableColumn id="1" uniqueName="keilaaja" name="keilaaja">
      <xmlColumnPr mapId="1" xpath="/data/keilaaja" xmlDataType="string"/>
    </tableColumn>
    <tableColumn id="2" uniqueName="joukkue" name="joukkue">
      <xmlColumnPr mapId="1" xpath="/data/keilaaja/@joukkue" xmlDataType="string"/>
    </tableColumn>
    <tableColumn id="3" uniqueName="3" name="Sarake1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84"/>
  <sheetViews>
    <sheetView topLeftCell="A7" workbookViewId="0">
      <selection activeCell="E27" sqref="E27"/>
    </sheetView>
  </sheetViews>
  <sheetFormatPr defaultRowHeight="15"/>
  <cols>
    <col min="1" max="1" width="11" customWidth="1"/>
    <col min="2" max="2" width="18.85546875" customWidth="1"/>
    <col min="3" max="6" width="9.140625" customWidth="1"/>
    <col min="7" max="7" width="10.85546875" customWidth="1"/>
    <col min="8" max="8" width="13.7109375" hidden="1" customWidth="1"/>
    <col min="10" max="10" width="15.140625" customWidth="1"/>
    <col min="11" max="11" width="18.28515625" customWidth="1"/>
    <col min="12" max="15" width="9.140625" customWidth="1"/>
    <col min="16" max="16" width="10.7109375" customWidth="1"/>
    <col min="17" max="1018" width="9.140625" customWidth="1"/>
  </cols>
  <sheetData>
    <row r="1" spans="1:16">
      <c r="B1" s="4"/>
    </row>
    <row r="2" spans="1:16">
      <c r="B2" s="1" t="s">
        <v>0</v>
      </c>
      <c r="D2" s="4"/>
      <c r="K2" s="1" t="s">
        <v>1</v>
      </c>
      <c r="L2" s="1"/>
      <c r="M2" s="1"/>
      <c r="N2" s="1"/>
      <c r="O2" s="1"/>
    </row>
    <row r="3" spans="1:16">
      <c r="K3" s="1"/>
      <c r="L3" s="1"/>
      <c r="M3" s="1"/>
      <c r="N3" s="1"/>
      <c r="O3" s="1"/>
    </row>
    <row r="4" spans="1:16">
      <c r="A4" s="2" t="s">
        <v>2</v>
      </c>
      <c r="B4" s="2" t="s">
        <v>3</v>
      </c>
      <c r="C4" s="2" t="s">
        <v>4</v>
      </c>
      <c r="D4" s="2" t="s">
        <v>5</v>
      </c>
      <c r="E4" s="2" t="s">
        <v>6</v>
      </c>
      <c r="F4" s="2"/>
      <c r="G4" s="2" t="s">
        <v>7</v>
      </c>
      <c r="H4" s="2" t="s">
        <v>8</v>
      </c>
      <c r="J4" s="2" t="s">
        <v>2</v>
      </c>
      <c r="K4" s="2" t="s">
        <v>3</v>
      </c>
      <c r="L4" s="2" t="s">
        <v>4</v>
      </c>
      <c r="M4" s="2" t="s">
        <v>5</v>
      </c>
      <c r="N4" s="2" t="s">
        <v>6</v>
      </c>
      <c r="O4" s="2"/>
      <c r="P4" s="2" t="s">
        <v>7</v>
      </c>
    </row>
    <row r="5" spans="1:16">
      <c r="A5" s="5" t="str">
        <f>Keilaajat!B2</f>
        <v>IH1</v>
      </c>
      <c r="B5" s="5" t="str">
        <f>Keilaajat!A2</f>
        <v>Ritva Helameri</v>
      </c>
      <c r="C5" s="3">
        <v>45</v>
      </c>
      <c r="D5" s="3">
        <v>8</v>
      </c>
      <c r="E5" s="3">
        <v>7</v>
      </c>
      <c r="F5" s="3"/>
      <c r="G5" s="3">
        <f>SUM(C5:E5)</f>
        <v>60</v>
      </c>
      <c r="H5" s="3"/>
      <c r="J5" s="5" t="str">
        <f>Keilaajat!B26</f>
        <v>ESPOO1</v>
      </c>
      <c r="K5" s="5" t="str">
        <f>Keilaajat!A26</f>
        <v>Kelle Möller</v>
      </c>
      <c r="L5" s="3">
        <v>9</v>
      </c>
      <c r="M5" s="3"/>
      <c r="N5" s="3"/>
      <c r="O5" s="3"/>
      <c r="P5" s="3">
        <f>SUM(L5:N5)</f>
        <v>9</v>
      </c>
    </row>
    <row r="6" spans="1:16">
      <c r="A6" s="5" t="str">
        <f>Keilaajat!B3</f>
        <v>VISPAAJAT1</v>
      </c>
      <c r="B6" s="5" t="str">
        <f>Keilaajat!A3</f>
        <v>Pentti Valtonen</v>
      </c>
      <c r="C6" s="3"/>
      <c r="D6" s="3">
        <v>6</v>
      </c>
      <c r="E6" s="3">
        <v>7</v>
      </c>
      <c r="F6" s="3"/>
      <c r="G6" s="3">
        <f t="shared" ref="G6:G42" si="0">SUM(C6:E6)</f>
        <v>13</v>
      </c>
      <c r="H6" s="3"/>
      <c r="J6" s="5" t="str">
        <f>Keilaajat!B27</f>
        <v>KN2</v>
      </c>
      <c r="K6" s="5" t="str">
        <f>Keilaajat!A27</f>
        <v>Rainer Heinonen</v>
      </c>
      <c r="L6" s="3"/>
      <c r="M6" s="3">
        <v>9</v>
      </c>
      <c r="N6" s="3"/>
      <c r="O6" s="3"/>
      <c r="P6" s="3">
        <f t="shared" ref="P6:P32" si="1">SUM(L6:N6)</f>
        <v>9</v>
      </c>
    </row>
    <row r="7" spans="1:16">
      <c r="A7" s="5" t="str">
        <f>Keilaajat!B4</f>
        <v>ESPOO1</v>
      </c>
      <c r="B7" s="5" t="str">
        <f>Keilaajat!A4</f>
        <v>Arto Heino</v>
      </c>
      <c r="C7" s="3">
        <v>0</v>
      </c>
      <c r="D7" s="3">
        <v>5</v>
      </c>
      <c r="E7" s="3">
        <v>6</v>
      </c>
      <c r="F7" s="3"/>
      <c r="G7" s="3">
        <f t="shared" si="0"/>
        <v>11</v>
      </c>
      <c r="H7" s="3"/>
      <c r="J7" s="5" t="str">
        <f>Keilaajat!B28</f>
        <v>IH1</v>
      </c>
      <c r="K7" s="5" t="str">
        <f>Keilaajat!A28</f>
        <v>Marjatta Valtonen</v>
      </c>
      <c r="L7" s="3">
        <v>6</v>
      </c>
      <c r="M7" s="3"/>
      <c r="N7" s="3"/>
      <c r="O7" s="3"/>
      <c r="P7" s="3">
        <f t="shared" si="1"/>
        <v>6</v>
      </c>
    </row>
    <row r="8" spans="1:16">
      <c r="A8" s="5"/>
      <c r="B8" s="5"/>
      <c r="C8" s="3"/>
      <c r="D8" s="3"/>
      <c r="E8" s="3"/>
      <c r="F8" s="3"/>
      <c r="G8" s="3"/>
      <c r="H8" s="3"/>
      <c r="J8" s="5"/>
      <c r="K8" s="5"/>
      <c r="L8" s="3"/>
      <c r="M8" s="3"/>
      <c r="N8" s="3"/>
      <c r="O8" s="3"/>
      <c r="P8" s="3"/>
    </row>
    <row r="9" spans="1:16">
      <c r="A9" s="5"/>
      <c r="B9" s="6" t="s">
        <v>18</v>
      </c>
      <c r="C9" s="3"/>
      <c r="D9" s="3"/>
      <c r="E9" s="3"/>
      <c r="F9" s="3"/>
      <c r="G9" s="3"/>
      <c r="H9" s="3"/>
      <c r="J9" s="5"/>
      <c r="K9" s="6" t="s">
        <v>18</v>
      </c>
      <c r="L9" s="3">
        <v>7</v>
      </c>
      <c r="M9" s="3"/>
      <c r="N9" s="3"/>
      <c r="O9" s="3"/>
      <c r="P9" s="3"/>
    </row>
    <row r="10" spans="1:16">
      <c r="A10" s="5" t="str">
        <f>Keilaajat!B5</f>
        <v>VISPAAJAT1</v>
      </c>
      <c r="B10" s="5" t="str">
        <f>Keilaajat!A5</f>
        <v>Leo Poikselkä</v>
      </c>
      <c r="C10" s="3">
        <v>5</v>
      </c>
      <c r="D10" s="3"/>
      <c r="E10" s="3"/>
      <c r="F10" s="3"/>
      <c r="G10" s="3">
        <f t="shared" si="0"/>
        <v>5</v>
      </c>
      <c r="H10" s="3"/>
      <c r="J10" s="5" t="str">
        <f>Keilaajat!B29</f>
        <v>PK1</v>
      </c>
      <c r="K10" s="5" t="str">
        <f>Keilaajat!A29</f>
        <v>Esko Järvinen</v>
      </c>
      <c r="L10" s="3">
        <v>8</v>
      </c>
      <c r="M10" s="3">
        <v>8</v>
      </c>
      <c r="N10" s="3"/>
      <c r="O10" s="3"/>
      <c r="P10" s="3">
        <f t="shared" si="1"/>
        <v>16</v>
      </c>
    </row>
    <row r="11" spans="1:16">
      <c r="A11" s="5" t="str">
        <f>Keilaajat!B6</f>
        <v>KN1</v>
      </c>
      <c r="B11" s="5" t="str">
        <f>Keilaajat!A6</f>
        <v>Risto Raveala</v>
      </c>
      <c r="C11" s="3">
        <v>6</v>
      </c>
      <c r="D11" s="3"/>
      <c r="E11" s="3"/>
      <c r="F11" s="3"/>
      <c r="G11" s="3">
        <f t="shared" si="0"/>
        <v>6</v>
      </c>
      <c r="H11" s="3"/>
      <c r="J11" s="5" t="str">
        <f>Keilaajat!B30</f>
        <v>KU2</v>
      </c>
      <c r="K11" s="5" t="str">
        <f>Keilaajat!A30</f>
        <v>Arvi Karvinen</v>
      </c>
      <c r="L11" s="3">
        <v>987</v>
      </c>
      <c r="M11" s="3"/>
      <c r="N11" s="3"/>
      <c r="O11" s="3"/>
      <c r="P11" s="3">
        <f t="shared" si="1"/>
        <v>987</v>
      </c>
    </row>
    <row r="12" spans="1:16">
      <c r="A12" s="5" t="str">
        <f>Keilaajat!B7</f>
        <v>EK1</v>
      </c>
      <c r="B12" s="5" t="str">
        <f>Keilaajat!A7</f>
        <v>Mirja Väärtinen</v>
      </c>
      <c r="C12" s="3">
        <v>7</v>
      </c>
      <c r="D12" s="3">
        <v>678</v>
      </c>
      <c r="E12" s="3"/>
      <c r="F12" s="3"/>
      <c r="G12" s="3">
        <f t="shared" si="0"/>
        <v>685</v>
      </c>
      <c r="H12" s="3"/>
      <c r="J12" s="5" t="str">
        <f>Keilaajat!B31</f>
        <v>PK2</v>
      </c>
      <c r="K12" s="5" t="str">
        <f>Keilaajat!A31</f>
        <v>Martti Palm</v>
      </c>
      <c r="L12" s="3">
        <v>9</v>
      </c>
      <c r="M12" s="3"/>
      <c r="N12" s="3"/>
      <c r="O12" s="3"/>
      <c r="P12" s="3">
        <f t="shared" si="1"/>
        <v>9</v>
      </c>
    </row>
    <row r="13" spans="1:16">
      <c r="A13" s="5"/>
      <c r="B13" s="5"/>
      <c r="C13" s="3"/>
      <c r="D13" s="3"/>
      <c r="E13" s="3"/>
      <c r="F13" s="3"/>
      <c r="G13" s="3"/>
      <c r="H13" s="3"/>
      <c r="J13" s="5"/>
      <c r="K13" s="5"/>
      <c r="L13" s="3"/>
      <c r="M13" s="3"/>
      <c r="N13" s="3"/>
      <c r="O13" s="3"/>
      <c r="P13" s="3"/>
    </row>
    <row r="14" spans="1:16">
      <c r="A14" s="5"/>
      <c r="B14" s="6" t="s">
        <v>25</v>
      </c>
      <c r="C14" s="3"/>
      <c r="D14" s="3"/>
      <c r="E14" s="3"/>
      <c r="F14" s="3"/>
      <c r="G14" s="3"/>
      <c r="H14" s="3"/>
      <c r="J14" s="5"/>
      <c r="K14" s="6" t="s">
        <v>25</v>
      </c>
      <c r="L14" s="3"/>
      <c r="M14" s="3"/>
      <c r="N14" s="3"/>
      <c r="O14" s="3"/>
      <c r="P14" s="3"/>
    </row>
    <row r="15" spans="1:16">
      <c r="A15" s="5" t="str">
        <f>Keilaajat!B8</f>
        <v>ESPOO4</v>
      </c>
      <c r="B15" s="5" t="str">
        <f>Keilaajat!A8</f>
        <v>Seija Mustonen</v>
      </c>
      <c r="C15" s="3">
        <v>8</v>
      </c>
      <c r="D15" s="3"/>
      <c r="E15" s="3"/>
      <c r="F15" s="3"/>
      <c r="G15" s="3">
        <f t="shared" si="0"/>
        <v>8</v>
      </c>
      <c r="H15" s="3"/>
      <c r="J15" s="5" t="str">
        <f>Keilaajat!B32</f>
        <v>KN2</v>
      </c>
      <c r="K15" s="5" t="str">
        <f>Keilaajat!A32</f>
        <v>Hildi Heinonen</v>
      </c>
      <c r="L15" s="3">
        <v>6</v>
      </c>
      <c r="M15" s="3"/>
      <c r="N15" s="3"/>
      <c r="O15" s="3"/>
      <c r="P15" s="3">
        <f t="shared" si="1"/>
        <v>6</v>
      </c>
    </row>
    <row r="16" spans="1:16">
      <c r="A16" s="5" t="str">
        <f>Keilaajat!B9</f>
        <v>PK1</v>
      </c>
      <c r="B16" s="5" t="str">
        <f>Keilaajat!A9</f>
        <v>Risto Joutjärvi</v>
      </c>
      <c r="C16" s="3">
        <v>35</v>
      </c>
      <c r="D16" s="3"/>
      <c r="E16" s="3"/>
      <c r="F16" s="3"/>
      <c r="G16" s="3">
        <f t="shared" si="0"/>
        <v>35</v>
      </c>
      <c r="H16" s="3"/>
      <c r="J16" s="5" t="str">
        <f>Keilaajat!B33</f>
        <v>KN1</v>
      </c>
      <c r="K16" s="5" t="str">
        <f>Keilaajat!A33</f>
        <v>Jyrki Höglund</v>
      </c>
      <c r="L16" s="3">
        <v>7</v>
      </c>
      <c r="M16" s="3"/>
      <c r="N16" s="3"/>
      <c r="O16" s="3"/>
      <c r="P16" s="3">
        <f t="shared" si="1"/>
        <v>7</v>
      </c>
    </row>
    <row r="17" spans="1:16">
      <c r="A17" s="5" t="str">
        <f>Keilaajat!B10</f>
        <v>ESPOO2</v>
      </c>
      <c r="B17" s="5" t="str">
        <f>Keilaajat!A10</f>
        <v>Robert Nordberg</v>
      </c>
      <c r="C17" s="3"/>
      <c r="D17" s="3">
        <v>4</v>
      </c>
      <c r="E17" s="3">
        <v>6</v>
      </c>
      <c r="F17" s="3"/>
      <c r="G17" s="3">
        <f t="shared" si="0"/>
        <v>10</v>
      </c>
      <c r="H17" s="3"/>
      <c r="J17" s="5" t="str">
        <f>Keilaajat!B34</f>
        <v>EK1</v>
      </c>
      <c r="K17" s="5" t="str">
        <f>Keilaajat!A34</f>
        <v>Tuija Kaitainen</v>
      </c>
      <c r="L17" s="3">
        <v>5</v>
      </c>
      <c r="M17" s="3"/>
      <c r="N17" s="3"/>
      <c r="O17" s="3"/>
      <c r="P17" s="3">
        <f t="shared" si="1"/>
        <v>5</v>
      </c>
    </row>
    <row r="18" spans="1:16">
      <c r="A18" s="5"/>
      <c r="B18" s="5"/>
      <c r="C18" s="3"/>
      <c r="D18" s="3"/>
      <c r="E18" s="3"/>
      <c r="F18" s="3"/>
      <c r="G18" s="3"/>
      <c r="H18" s="3"/>
      <c r="J18" s="5"/>
      <c r="K18" s="5"/>
      <c r="L18" s="3"/>
      <c r="M18" s="3"/>
      <c r="N18" s="3"/>
      <c r="O18" s="3"/>
      <c r="P18" s="3"/>
    </row>
    <row r="19" spans="1:16">
      <c r="A19" s="5"/>
      <c r="B19" s="6" t="s">
        <v>28</v>
      </c>
      <c r="C19" s="3"/>
      <c r="D19" s="3"/>
      <c r="E19" s="3"/>
      <c r="F19" s="3"/>
      <c r="G19" s="3"/>
      <c r="H19" s="3"/>
      <c r="J19" s="5"/>
      <c r="K19" s="6" t="s">
        <v>28</v>
      </c>
      <c r="L19" s="3"/>
      <c r="M19" s="3"/>
      <c r="N19" s="3"/>
      <c r="O19" s="3"/>
      <c r="P19" s="3"/>
    </row>
    <row r="20" spans="1:16">
      <c r="A20" s="5" t="str">
        <f>Keilaajat!B11</f>
        <v>KU1</v>
      </c>
      <c r="B20" s="5" t="str">
        <f>Keilaajat!A11</f>
        <v>Arto Saarinen</v>
      </c>
      <c r="C20" s="3">
        <v>8</v>
      </c>
      <c r="D20" s="3">
        <v>6</v>
      </c>
      <c r="E20" s="3">
        <v>7</v>
      </c>
      <c r="F20" s="3"/>
      <c r="G20" s="3">
        <f t="shared" si="0"/>
        <v>21</v>
      </c>
      <c r="H20" s="3"/>
      <c r="J20" s="5" t="str">
        <f>Keilaajat!B35</f>
        <v>ESPOO3</v>
      </c>
      <c r="K20" s="5" t="str">
        <f>Keilaajat!A35</f>
        <v>Helvi Leino</v>
      </c>
      <c r="L20" s="3">
        <v>9</v>
      </c>
      <c r="M20" s="3"/>
      <c r="N20" s="3"/>
      <c r="O20" s="3"/>
      <c r="P20" s="3">
        <f t="shared" si="1"/>
        <v>9</v>
      </c>
    </row>
    <row r="21" spans="1:16">
      <c r="A21" s="5" t="str">
        <f>Keilaajat!B12</f>
        <v>KU2</v>
      </c>
      <c r="B21" s="5" t="str">
        <f>Keilaajat!A12</f>
        <v>Jouko Säämänen</v>
      </c>
      <c r="C21" s="3">
        <v>478</v>
      </c>
      <c r="D21" s="3"/>
      <c r="E21" s="3">
        <v>4</v>
      </c>
      <c r="F21" s="3"/>
      <c r="G21" s="3">
        <f t="shared" si="0"/>
        <v>482</v>
      </c>
      <c r="H21" s="3"/>
      <c r="J21" s="5" t="str">
        <f>Keilaajat!B36</f>
        <v>KU1</v>
      </c>
      <c r="K21" s="5" t="str">
        <f>Keilaajat!A36</f>
        <v>Osmo Saukkonen</v>
      </c>
      <c r="L21" s="3">
        <v>897</v>
      </c>
      <c r="M21" s="3"/>
      <c r="N21" s="3">
        <v>68</v>
      </c>
      <c r="O21" s="3"/>
      <c r="P21" s="3">
        <f t="shared" si="1"/>
        <v>965</v>
      </c>
    </row>
    <row r="22" spans="1:16">
      <c r="A22" s="5" t="str">
        <f>Keilaajat!B13</f>
        <v>KU1</v>
      </c>
      <c r="B22" s="5" t="str">
        <f>Keilaajat!A13</f>
        <v>Unto Kumpusalo</v>
      </c>
      <c r="C22" s="3">
        <v>9</v>
      </c>
      <c r="D22" s="3"/>
      <c r="E22" s="3"/>
      <c r="F22" s="3"/>
      <c r="G22" s="3">
        <f t="shared" si="0"/>
        <v>9</v>
      </c>
      <c r="H22" s="3"/>
      <c r="J22" s="5" t="str">
        <f>Keilaajat!B37</f>
        <v>PK1</v>
      </c>
      <c r="K22" s="5" t="str">
        <f>Keilaajat!A37</f>
        <v>Taisto Lindsted</v>
      </c>
      <c r="L22" s="3"/>
      <c r="M22" s="3">
        <v>7</v>
      </c>
      <c r="N22" s="3"/>
      <c r="O22" s="3"/>
      <c r="P22" s="3">
        <f t="shared" si="1"/>
        <v>7</v>
      </c>
    </row>
    <row r="23" spans="1:16">
      <c r="A23" s="5"/>
      <c r="B23" s="5"/>
      <c r="C23" s="3"/>
      <c r="D23" s="3"/>
      <c r="E23" s="3"/>
      <c r="F23" s="3"/>
      <c r="G23" s="3"/>
      <c r="H23" s="3"/>
      <c r="J23" s="5"/>
      <c r="K23" s="5"/>
      <c r="L23" s="3"/>
      <c r="M23" s="3"/>
      <c r="N23" s="3"/>
      <c r="O23" s="3"/>
      <c r="P23" s="3"/>
    </row>
    <row r="24" spans="1:16">
      <c r="A24" s="5"/>
      <c r="B24" s="6" t="s">
        <v>33</v>
      </c>
      <c r="C24" s="3">
        <v>6</v>
      </c>
      <c r="D24" s="3"/>
      <c r="E24" s="3"/>
      <c r="F24" s="3"/>
      <c r="G24" s="3"/>
      <c r="H24" s="3"/>
      <c r="J24" s="5"/>
      <c r="K24" s="6" t="s">
        <v>33</v>
      </c>
      <c r="L24" s="3"/>
      <c r="M24" s="3"/>
      <c r="N24" s="3"/>
      <c r="O24" s="3"/>
      <c r="P24" s="3"/>
    </row>
    <row r="25" spans="1:16">
      <c r="A25" s="5" t="str">
        <f>Keilaajat!B14</f>
        <v>PK2</v>
      </c>
      <c r="B25" s="5" t="str">
        <f>Keilaajat!A14</f>
        <v>Keijo Himanen</v>
      </c>
      <c r="C25" s="3"/>
      <c r="D25" s="3"/>
      <c r="E25" s="3">
        <v>3</v>
      </c>
      <c r="F25" s="3"/>
      <c r="G25" s="3">
        <f t="shared" si="0"/>
        <v>3</v>
      </c>
      <c r="H25" s="3"/>
      <c r="J25" s="5" t="str">
        <f>Keilaajat!B38</f>
        <v>VISPAAJAT2</v>
      </c>
      <c r="K25" s="5" t="str">
        <f>Keilaajat!A38</f>
        <v>Mauno Nummijoki</v>
      </c>
      <c r="L25" s="3">
        <v>567</v>
      </c>
      <c r="M25" s="3"/>
      <c r="N25" s="3"/>
      <c r="O25" s="3"/>
      <c r="P25" s="3">
        <f t="shared" si="1"/>
        <v>567</v>
      </c>
    </row>
    <row r="26" spans="1:16">
      <c r="A26" s="5" t="str">
        <f>Keilaajat!B15</f>
        <v>ESPOO2</v>
      </c>
      <c r="B26" s="5" t="str">
        <f>Keilaajat!A15</f>
        <v>Alvari Niskala</v>
      </c>
      <c r="C26" s="3"/>
      <c r="D26" s="3">
        <v>4</v>
      </c>
      <c r="E26" s="3">
        <v>87</v>
      </c>
      <c r="F26" s="3"/>
      <c r="G26" s="3">
        <f t="shared" si="0"/>
        <v>91</v>
      </c>
      <c r="H26" s="3"/>
      <c r="J26" s="5" t="str">
        <f>Keilaajat!B39</f>
        <v>IH1</v>
      </c>
      <c r="K26" s="5" t="str">
        <f>Keilaajat!A39</f>
        <v>Tauno Valtonen</v>
      </c>
      <c r="L26" s="3">
        <v>8</v>
      </c>
      <c r="M26" s="3"/>
      <c r="N26" s="3"/>
      <c r="O26" s="3"/>
      <c r="P26" s="3">
        <f t="shared" si="1"/>
        <v>8</v>
      </c>
    </row>
    <row r="27" spans="1:16">
      <c r="A27" s="5" t="str">
        <f>Keilaajat!B16</f>
        <v>ESPOO3</v>
      </c>
      <c r="B27" s="5" t="str">
        <f>Keilaajat!A16</f>
        <v>Paavo Muikku</v>
      </c>
      <c r="C27" s="3">
        <v>6</v>
      </c>
      <c r="D27" s="3">
        <v>6</v>
      </c>
      <c r="E27" s="3">
        <v>900000</v>
      </c>
      <c r="F27" s="3"/>
      <c r="G27" s="3">
        <f t="shared" si="0"/>
        <v>900012</v>
      </c>
      <c r="H27" s="3"/>
      <c r="J27" s="5" t="str">
        <f>Keilaajat!B40</f>
        <v>PK3</v>
      </c>
      <c r="K27" s="5" t="str">
        <f>Keilaajat!A40</f>
        <v>Pekka Niemi</v>
      </c>
      <c r="L27" s="3"/>
      <c r="M27" s="3">
        <v>6</v>
      </c>
      <c r="N27" s="3"/>
      <c r="O27" s="3"/>
      <c r="P27" s="3">
        <f t="shared" si="1"/>
        <v>6</v>
      </c>
    </row>
    <row r="28" spans="1:16">
      <c r="A28" s="5"/>
      <c r="B28" s="5"/>
      <c r="C28" s="3"/>
      <c r="D28" s="3"/>
      <c r="E28" s="3"/>
      <c r="F28" s="3"/>
      <c r="G28" s="3"/>
      <c r="H28" s="3"/>
      <c r="J28" s="5"/>
      <c r="K28" s="5"/>
      <c r="L28" s="3"/>
      <c r="M28" s="3"/>
      <c r="N28" s="3"/>
      <c r="O28" s="3"/>
      <c r="P28" s="3"/>
    </row>
    <row r="29" spans="1:16">
      <c r="A29" s="5"/>
      <c r="B29" s="6" t="s">
        <v>37</v>
      </c>
      <c r="C29" s="3"/>
      <c r="D29" s="3"/>
      <c r="E29" s="3"/>
      <c r="F29" s="3"/>
      <c r="G29" s="3"/>
      <c r="H29" s="3"/>
      <c r="J29" s="5"/>
      <c r="K29" s="6" t="s">
        <v>37</v>
      </c>
      <c r="L29" s="3"/>
      <c r="M29" s="3"/>
      <c r="N29" s="3"/>
      <c r="O29" s="3"/>
      <c r="P29" s="3"/>
    </row>
    <row r="30" spans="1:16">
      <c r="A30" s="5" t="str">
        <f>Keilaajat!B17</f>
        <v>ESPOO1</v>
      </c>
      <c r="B30" s="5" t="str">
        <f>Keilaajat!A17</f>
        <v>Tuomo Uusitalo</v>
      </c>
      <c r="C30" s="3">
        <v>9</v>
      </c>
      <c r="D30" s="3">
        <v>7</v>
      </c>
      <c r="E30" s="3"/>
      <c r="F30" s="3"/>
      <c r="G30" s="3">
        <f t="shared" si="0"/>
        <v>16</v>
      </c>
      <c r="H30" s="3"/>
      <c r="J30" s="5"/>
      <c r="K30" s="5"/>
      <c r="L30" s="3"/>
      <c r="M30" s="3"/>
      <c r="N30" s="3"/>
      <c r="O30" s="3"/>
      <c r="P30" s="3">
        <f t="shared" si="1"/>
        <v>0</v>
      </c>
    </row>
    <row r="31" spans="1:16">
      <c r="A31" s="5" t="str">
        <f>Keilaajat!B18</f>
        <v>ESPOO2</v>
      </c>
      <c r="B31" s="5" t="str">
        <f>Keilaajat!A18</f>
        <v>Raimo Hatanpää</v>
      </c>
      <c r="C31" s="3">
        <v>67</v>
      </c>
      <c r="D31" s="3"/>
      <c r="E31" s="3">
        <v>66</v>
      </c>
      <c r="F31" s="3"/>
      <c r="G31" s="3">
        <f t="shared" si="0"/>
        <v>133</v>
      </c>
      <c r="H31" s="3"/>
      <c r="J31" s="5"/>
      <c r="K31" s="5"/>
      <c r="L31" s="3"/>
      <c r="M31" s="3"/>
      <c r="N31" s="3"/>
      <c r="O31" s="3"/>
      <c r="P31" s="3">
        <f t="shared" si="1"/>
        <v>0</v>
      </c>
    </row>
    <row r="32" spans="1:16">
      <c r="A32" s="5" t="str">
        <f>Keilaajat!B19</f>
        <v>VISPAAJAT2</v>
      </c>
      <c r="B32" s="5" t="str">
        <f>Keilaajat!A19</f>
        <v>Rauno Honka</v>
      </c>
      <c r="C32" s="3">
        <v>34</v>
      </c>
      <c r="D32" s="3">
        <v>4</v>
      </c>
      <c r="E32" s="3">
        <v>8</v>
      </c>
      <c r="F32" s="3"/>
      <c r="G32" s="3">
        <f t="shared" si="0"/>
        <v>46</v>
      </c>
      <c r="H32" s="3"/>
      <c r="J32" s="5"/>
      <c r="K32" s="5"/>
      <c r="L32" s="3"/>
      <c r="M32" s="3"/>
      <c r="N32" s="3"/>
      <c r="O32" s="3"/>
      <c r="P32" s="3">
        <f t="shared" si="1"/>
        <v>0</v>
      </c>
    </row>
    <row r="33" spans="1:16">
      <c r="A33" s="5"/>
      <c r="B33" s="5"/>
      <c r="C33" s="3"/>
      <c r="D33" s="3"/>
      <c r="E33" s="3"/>
      <c r="F33" s="3"/>
      <c r="G33" s="3"/>
      <c r="H33" s="3"/>
      <c r="J33" s="5"/>
      <c r="K33" s="5"/>
      <c r="L33" s="3"/>
      <c r="M33" s="3"/>
      <c r="N33" s="3"/>
      <c r="O33" s="3"/>
      <c r="P33" s="3"/>
    </row>
    <row r="34" spans="1:16">
      <c r="A34" s="5"/>
      <c r="B34" s="6" t="s">
        <v>43</v>
      </c>
      <c r="C34" s="3"/>
      <c r="D34" s="3"/>
      <c r="E34" s="3"/>
      <c r="F34" s="3"/>
      <c r="G34" s="3"/>
      <c r="H34" s="3"/>
      <c r="J34" s="5"/>
      <c r="K34" s="6" t="s">
        <v>43</v>
      </c>
      <c r="L34" s="3"/>
      <c r="M34" s="3"/>
      <c r="N34" s="3"/>
      <c r="O34" s="3"/>
      <c r="P34" s="3"/>
    </row>
    <row r="35" spans="1:16">
      <c r="A35" s="5" t="str">
        <f>Keilaajat!B20</f>
        <v>KN1</v>
      </c>
      <c r="B35" s="5" t="str">
        <f>Keilaajat!A20</f>
        <v>Marita Harmanen</v>
      </c>
      <c r="C35" s="3">
        <v>9</v>
      </c>
      <c r="D35" s="3">
        <v>7876</v>
      </c>
      <c r="E35" s="3"/>
      <c r="F35" s="3"/>
      <c r="G35" s="3">
        <f t="shared" si="0"/>
        <v>7885</v>
      </c>
      <c r="H35" s="3"/>
      <c r="J35" s="5"/>
      <c r="K35" s="5"/>
      <c r="L35" s="3"/>
      <c r="M35" s="3"/>
      <c r="N35" s="3"/>
      <c r="O35" s="3"/>
      <c r="P35" s="3">
        <f>SUM(L35:N35)</f>
        <v>0</v>
      </c>
    </row>
    <row r="36" spans="1:16">
      <c r="A36" s="5" t="str">
        <f>Keilaajat!B21</f>
        <v>KU2</v>
      </c>
      <c r="B36" s="5" t="str">
        <f>Keilaajat!A21</f>
        <v>Sinikka Schlobohm</v>
      </c>
      <c r="C36" s="3">
        <v>7</v>
      </c>
      <c r="D36" s="3">
        <v>6</v>
      </c>
      <c r="E36" s="3"/>
      <c r="F36" s="3"/>
      <c r="G36" s="3">
        <f t="shared" si="0"/>
        <v>13</v>
      </c>
      <c r="H36" s="3"/>
      <c r="J36" s="5"/>
      <c r="K36" s="5"/>
      <c r="L36" s="3"/>
      <c r="M36" s="3"/>
      <c r="N36" s="3"/>
      <c r="O36" s="3"/>
      <c r="P36" s="3">
        <f>SUM(L36:N36)</f>
        <v>0</v>
      </c>
    </row>
    <row r="37" spans="1:16">
      <c r="A37" s="5" t="str">
        <f>Keilaajat!B22</f>
        <v>KN2</v>
      </c>
      <c r="B37" s="5" t="str">
        <f>Keilaajat!A22</f>
        <v>Ritva Haase</v>
      </c>
      <c r="C37" s="3"/>
      <c r="D37" s="3"/>
      <c r="E37" s="3">
        <v>5</v>
      </c>
      <c r="F37" s="3"/>
      <c r="G37" s="3">
        <f t="shared" si="0"/>
        <v>5</v>
      </c>
      <c r="H37" s="3"/>
      <c r="J37" s="5"/>
      <c r="K37" s="5"/>
      <c r="L37" s="3"/>
      <c r="M37" s="3"/>
      <c r="N37" s="3"/>
      <c r="O37" s="3"/>
      <c r="P37" s="3">
        <f>SUM(L37:N37)</f>
        <v>0</v>
      </c>
    </row>
    <row r="38" spans="1:16">
      <c r="A38" s="5"/>
      <c r="B38" s="5"/>
      <c r="C38" s="3"/>
      <c r="D38" s="3"/>
      <c r="E38" s="3"/>
      <c r="F38" s="3"/>
      <c r="G38" s="3"/>
      <c r="H38" s="3"/>
      <c r="J38" s="5"/>
      <c r="K38" s="5"/>
      <c r="L38" s="3"/>
      <c r="M38" s="3"/>
      <c r="N38" s="3"/>
      <c r="O38" s="3"/>
      <c r="P38" s="3"/>
    </row>
    <row r="39" spans="1:16">
      <c r="A39" s="5"/>
      <c r="B39" s="6" t="s">
        <v>45</v>
      </c>
      <c r="C39" s="3"/>
      <c r="D39" s="3"/>
      <c r="E39" s="3"/>
      <c r="F39" s="3"/>
      <c r="G39" s="3"/>
      <c r="H39" s="3"/>
      <c r="J39" s="5"/>
      <c r="K39" s="6" t="s">
        <v>45</v>
      </c>
      <c r="L39" s="3"/>
      <c r="M39" s="3"/>
      <c r="N39" s="3"/>
      <c r="O39" s="3"/>
      <c r="P39" s="3"/>
    </row>
    <row r="40" spans="1:16">
      <c r="A40" s="5" t="str">
        <f>Keilaajat!B23</f>
        <v>ESPOO3</v>
      </c>
      <c r="B40" s="5" t="str">
        <f>Keilaajat!A23</f>
        <v>Lea Laukkanen</v>
      </c>
      <c r="C40" s="3">
        <v>100</v>
      </c>
      <c r="D40" s="3">
        <v>50</v>
      </c>
      <c r="E40" s="3">
        <v>50</v>
      </c>
      <c r="F40" s="3"/>
      <c r="G40" s="3">
        <f t="shared" si="0"/>
        <v>200</v>
      </c>
      <c r="H40" s="3"/>
      <c r="J40" s="5"/>
      <c r="K40" s="5"/>
      <c r="L40" s="3"/>
      <c r="M40" s="3"/>
      <c r="N40" s="3"/>
      <c r="O40" s="3"/>
      <c r="P40" s="3">
        <f>SUM(L40:N40)</f>
        <v>0</v>
      </c>
    </row>
    <row r="41" spans="1:16">
      <c r="A41" s="5" t="str">
        <f>Keilaajat!B24</f>
        <v>PK2</v>
      </c>
      <c r="B41" s="5" t="str">
        <f>Keilaajat!A24</f>
        <v>Mikko Helminen</v>
      </c>
      <c r="C41" s="3">
        <v>8</v>
      </c>
      <c r="D41" s="3"/>
      <c r="E41" s="3"/>
      <c r="F41" s="3"/>
      <c r="G41" s="3">
        <f t="shared" si="0"/>
        <v>8</v>
      </c>
      <c r="H41" s="3"/>
      <c r="J41" s="5"/>
      <c r="K41" s="5"/>
      <c r="L41" s="3"/>
      <c r="M41" s="3"/>
      <c r="N41" s="3"/>
      <c r="O41" s="3"/>
      <c r="P41" s="3">
        <f>SUM(L41:N41)</f>
        <v>0</v>
      </c>
    </row>
    <row r="42" spans="1:16">
      <c r="A42" s="5" t="str">
        <f>Keilaajat!B25</f>
        <v>VISPAAJAT1</v>
      </c>
      <c r="B42" s="5" t="str">
        <f>Keilaajat!A25</f>
        <v>Ahti Suikkari</v>
      </c>
      <c r="C42" s="3"/>
      <c r="D42" s="3">
        <v>111111</v>
      </c>
      <c r="E42" s="3"/>
      <c r="F42" s="3"/>
      <c r="G42" s="3">
        <f t="shared" si="0"/>
        <v>111111</v>
      </c>
      <c r="H42" s="3"/>
      <c r="J42" s="5"/>
      <c r="K42" s="5"/>
      <c r="L42" s="3"/>
      <c r="M42" s="3"/>
      <c r="N42" s="3"/>
      <c r="O42" s="3"/>
      <c r="P42" s="3">
        <f>SUM(L42:N42)</f>
        <v>0</v>
      </c>
    </row>
    <row r="43" spans="1:16">
      <c r="J43" s="7"/>
      <c r="K43" s="7"/>
      <c r="L43" s="7"/>
      <c r="M43" s="7"/>
      <c r="N43" s="7"/>
      <c r="O43" s="7"/>
      <c r="P43" s="7"/>
    </row>
    <row r="44" spans="1:16">
      <c r="J44" s="7"/>
      <c r="K44" s="7"/>
      <c r="L44" s="7"/>
      <c r="M44" s="7"/>
      <c r="N44" s="7"/>
      <c r="O44" s="7"/>
      <c r="P44" s="7"/>
    </row>
    <row r="45" spans="1:16">
      <c r="J45" s="7"/>
      <c r="K45" s="7"/>
      <c r="L45" s="7"/>
      <c r="M45" s="7"/>
      <c r="N45" s="7"/>
      <c r="O45" s="7"/>
      <c r="P45" s="7"/>
    </row>
    <row r="46" spans="1:16">
      <c r="J46" s="7"/>
      <c r="K46" s="7"/>
      <c r="L46" s="7"/>
      <c r="M46" s="7"/>
      <c r="N46" s="7"/>
      <c r="O46" s="7"/>
      <c r="P46" s="7"/>
    </row>
    <row r="47" spans="1:16">
      <c r="B47" s="7"/>
      <c r="J47" s="7"/>
      <c r="K47" s="7"/>
      <c r="L47" s="7"/>
      <c r="M47" s="7"/>
      <c r="N47" s="7"/>
      <c r="O47" s="7"/>
      <c r="P47" s="7"/>
    </row>
    <row r="48" spans="1:16">
      <c r="J48" s="7"/>
      <c r="K48" s="7"/>
      <c r="L48" s="7"/>
      <c r="M48" s="7"/>
      <c r="N48" s="7"/>
      <c r="O48" s="7"/>
      <c r="P48" s="7"/>
    </row>
    <row r="49" spans="10:16">
      <c r="J49" s="7"/>
      <c r="K49" s="7"/>
      <c r="L49" s="7"/>
      <c r="M49" s="7"/>
      <c r="N49" s="7"/>
      <c r="O49" s="7"/>
      <c r="P49" s="7"/>
    </row>
    <row r="50" spans="10:16">
      <c r="J50" s="7"/>
      <c r="K50" s="7"/>
      <c r="L50" s="7"/>
      <c r="M50" s="7"/>
      <c r="N50" s="7"/>
      <c r="O50" s="7"/>
      <c r="P50" s="7"/>
    </row>
    <row r="79" spans="2:2">
      <c r="B79" s="1"/>
    </row>
    <row r="84" spans="2:2">
      <c r="B84" s="1"/>
    </row>
  </sheetData>
  <pageMargins left="0.7" right="0.7" top="0.75" bottom="0.75" header="0.30000000000000004" footer="0.30000000000000004"/>
  <pageSetup paperSize="9" fitToWidth="0" fitToHeight="0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N44"/>
  <sheetViews>
    <sheetView tabSelected="1" workbookViewId="0">
      <selection activeCell="J4" sqref="J4:N4"/>
    </sheetView>
  </sheetViews>
  <sheetFormatPr defaultRowHeight="15"/>
  <cols>
    <col min="2" max="2" width="10.7109375" style="10" customWidth="1"/>
    <col min="3" max="3" width="15.85546875" customWidth="1"/>
    <col min="6" max="6" width="11.28515625" customWidth="1"/>
    <col min="7" max="7" width="12" style="19" customWidth="1"/>
    <col min="10" max="10" width="11.85546875" customWidth="1"/>
    <col min="12" max="12" width="8.85546875" customWidth="1"/>
    <col min="13" max="13" width="9.140625" customWidth="1"/>
  </cols>
  <sheetData>
    <row r="1" spans="1:14">
      <c r="B1" s="15"/>
      <c r="L1" s="7"/>
    </row>
    <row r="2" spans="1:14">
      <c r="A2" s="18"/>
      <c r="B2" s="17" t="s">
        <v>70</v>
      </c>
      <c r="H2" s="11"/>
      <c r="J2" s="21" t="s">
        <v>78</v>
      </c>
      <c r="K2" s="11"/>
      <c r="L2" s="12"/>
    </row>
    <row r="3" spans="1:14">
      <c r="H3" s="11"/>
      <c r="J3" s="11"/>
      <c r="K3" s="11"/>
      <c r="L3" s="12"/>
    </row>
    <row r="4" spans="1:14">
      <c r="B4" s="16" t="s">
        <v>71</v>
      </c>
      <c r="C4" s="1" t="s">
        <v>2</v>
      </c>
      <c r="D4" s="1" t="s">
        <v>72</v>
      </c>
      <c r="E4" s="1"/>
      <c r="F4" s="1" t="s">
        <v>73</v>
      </c>
      <c r="G4" s="20" t="s">
        <v>77</v>
      </c>
      <c r="H4" s="11"/>
      <c r="J4" s="21" t="s">
        <v>71</v>
      </c>
      <c r="K4" s="21"/>
      <c r="L4" s="22" t="s">
        <v>2</v>
      </c>
      <c r="M4" s="1"/>
      <c r="N4" s="1" t="s">
        <v>73</v>
      </c>
    </row>
    <row r="5" spans="1:14">
      <c r="B5" s="10">
        <v>1</v>
      </c>
      <c r="C5" s="7" t="str">
        <f>helper!C1</f>
        <v>ESPOO3</v>
      </c>
      <c r="D5" s="7" t="str">
        <f>helper!B1</f>
        <v>Paavo Muikku</v>
      </c>
      <c r="F5" s="19">
        <f>helper!A1</f>
        <v>900012</v>
      </c>
      <c r="G5" s="19">
        <f>helper!D1</f>
        <v>300004</v>
      </c>
      <c r="H5" s="11"/>
      <c r="J5" s="11">
        <v>1</v>
      </c>
      <c r="K5" s="11"/>
      <c r="L5" s="12" t="str">
        <f>helper!G2</f>
        <v>ESPOO3</v>
      </c>
      <c r="N5" s="19">
        <f>helper!F2</f>
        <v>900221</v>
      </c>
    </row>
    <row r="6" spans="1:14">
      <c r="B6" s="10">
        <v>2</v>
      </c>
      <c r="C6" s="7" t="str">
        <f>helper!C2</f>
        <v>VISPAAJAT1</v>
      </c>
      <c r="D6" s="7" t="str">
        <f>helper!B2</f>
        <v>Ahti Suikkari</v>
      </c>
      <c r="F6" s="19">
        <f>helper!A2</f>
        <v>111111</v>
      </c>
      <c r="G6" s="19">
        <f>helper!D2</f>
        <v>111111</v>
      </c>
      <c r="H6" s="11"/>
      <c r="J6" s="11">
        <v>2</v>
      </c>
      <c r="K6" s="11"/>
      <c r="L6" s="12" t="str">
        <f>helper!G3</f>
        <v>VISPAAJAT1</v>
      </c>
      <c r="N6" s="19">
        <f>helper!F3</f>
        <v>111129</v>
      </c>
    </row>
    <row r="7" spans="1:14">
      <c r="B7" s="10">
        <v>3</v>
      </c>
      <c r="C7" s="7" t="str">
        <f>helper!C3</f>
        <v>KN1</v>
      </c>
      <c r="D7" s="7" t="str">
        <f>helper!B3</f>
        <v>Marita Harmanen</v>
      </c>
      <c r="F7" s="19">
        <f>helper!A3</f>
        <v>7885</v>
      </c>
      <c r="G7" s="19">
        <f>helper!D3</f>
        <v>3942.5</v>
      </c>
      <c r="H7" s="11"/>
      <c r="J7" s="11">
        <v>3</v>
      </c>
      <c r="K7" s="11"/>
      <c r="L7" s="12" t="str">
        <f>helper!G4</f>
        <v>KN1</v>
      </c>
      <c r="N7" s="19">
        <f>helper!F4</f>
        <v>7898</v>
      </c>
    </row>
    <row r="8" spans="1:14">
      <c r="B8" s="10">
        <v>4</v>
      </c>
      <c r="C8" s="7" t="str">
        <f>helper!C4</f>
        <v>KU2</v>
      </c>
      <c r="D8" s="7" t="str">
        <f>helper!B4</f>
        <v>Arvi Karvinen</v>
      </c>
      <c r="F8" s="19">
        <f>helper!A4</f>
        <v>987</v>
      </c>
      <c r="G8" s="19">
        <f>helper!D4</f>
        <v>987</v>
      </c>
      <c r="H8" s="11"/>
      <c r="J8" s="11">
        <v>4</v>
      </c>
      <c r="K8" s="11"/>
      <c r="L8" s="12" t="str">
        <f>helper!G5</f>
        <v>KU2</v>
      </c>
      <c r="N8" s="19">
        <f>helper!F5</f>
        <v>1482</v>
      </c>
    </row>
    <row r="9" spans="1:14">
      <c r="B9" s="10">
        <v>5</v>
      </c>
      <c r="C9" s="7" t="str">
        <f>helper!C5</f>
        <v>KU1</v>
      </c>
      <c r="D9" s="7" t="str">
        <f>helper!B5</f>
        <v>Osmo Saukkonen</v>
      </c>
      <c r="F9" s="19">
        <f>helper!A5</f>
        <v>965</v>
      </c>
      <c r="G9" s="19">
        <f>helper!D5</f>
        <v>482.5</v>
      </c>
      <c r="H9" s="11"/>
      <c r="J9" s="11">
        <v>5</v>
      </c>
      <c r="K9" s="11"/>
      <c r="L9" s="12" t="str">
        <f>helper!G6</f>
        <v>KU1</v>
      </c>
      <c r="N9" s="19">
        <f>helper!F6</f>
        <v>995</v>
      </c>
    </row>
    <row r="10" spans="1:14">
      <c r="B10" s="10">
        <v>6</v>
      </c>
      <c r="C10" s="7" t="str">
        <f>helper!C6</f>
        <v>EK1</v>
      </c>
      <c r="D10" s="7" t="str">
        <f>helper!B6</f>
        <v>Mirja Väärtinen</v>
      </c>
      <c r="F10" s="19">
        <f>helper!A6</f>
        <v>685</v>
      </c>
      <c r="G10" s="19">
        <f>helper!D6</f>
        <v>342.5</v>
      </c>
      <c r="H10" s="11"/>
      <c r="J10" s="11">
        <v>6</v>
      </c>
      <c r="K10" s="11"/>
      <c r="L10" s="12" t="str">
        <f>helper!G7</f>
        <v>EK1</v>
      </c>
      <c r="N10" s="19">
        <f>helper!F7</f>
        <v>690</v>
      </c>
    </row>
    <row r="11" spans="1:14">
      <c r="B11" s="10">
        <v>7</v>
      </c>
      <c r="C11" s="7" t="str">
        <f>helper!C7</f>
        <v>VISPAAJAT2</v>
      </c>
      <c r="D11" s="7" t="str">
        <f>helper!B7</f>
        <v>Mauno Nummijoki</v>
      </c>
      <c r="F11" s="19">
        <f>helper!A7</f>
        <v>567</v>
      </c>
      <c r="G11" s="19">
        <f>helper!D7</f>
        <v>567</v>
      </c>
      <c r="H11" s="11"/>
      <c r="J11" s="11">
        <v>7</v>
      </c>
      <c r="K11" s="11"/>
      <c r="L11" s="12" t="str">
        <f>helper!G8</f>
        <v>VISPAAJAT2</v>
      </c>
      <c r="N11" s="19">
        <f>helper!F8</f>
        <v>613</v>
      </c>
    </row>
    <row r="12" spans="1:14">
      <c r="B12" s="10">
        <v>8</v>
      </c>
      <c r="C12" s="7" t="str">
        <f>helper!C8</f>
        <v>KU2</v>
      </c>
      <c r="D12" s="7" t="str">
        <f>helper!B8</f>
        <v>Jouko Säämänen</v>
      </c>
      <c r="F12" s="19">
        <f>helper!A8</f>
        <v>482</v>
      </c>
      <c r="G12" s="19">
        <f>helper!D8</f>
        <v>241</v>
      </c>
      <c r="H12" s="11"/>
      <c r="J12" s="11">
        <v>8</v>
      </c>
      <c r="K12" s="11"/>
      <c r="L12" s="12" t="str">
        <f>helper!G9</f>
        <v>ESPOO2</v>
      </c>
      <c r="N12" s="19">
        <f>helper!F9</f>
        <v>234</v>
      </c>
    </row>
    <row r="13" spans="1:14">
      <c r="B13" s="10">
        <v>9</v>
      </c>
      <c r="C13" s="7" t="str">
        <f>helper!C9</f>
        <v>ESPOO3</v>
      </c>
      <c r="D13" s="7" t="str">
        <f>helper!B9</f>
        <v>Lea Laukkanen</v>
      </c>
      <c r="F13" s="19">
        <f>helper!A9</f>
        <v>200</v>
      </c>
      <c r="G13" s="19">
        <f>helper!D9</f>
        <v>66.666666666666671</v>
      </c>
      <c r="H13" s="11"/>
      <c r="J13" s="11">
        <v>9</v>
      </c>
      <c r="K13" s="11"/>
      <c r="L13" s="12" t="str">
        <f>helper!G10</f>
        <v>IH1</v>
      </c>
      <c r="N13" s="19">
        <f>helper!F10</f>
        <v>74</v>
      </c>
    </row>
    <row r="14" spans="1:14">
      <c r="B14" s="10">
        <v>10</v>
      </c>
      <c r="C14" s="7" t="str">
        <f>helper!C10</f>
        <v>ESPOO2</v>
      </c>
      <c r="D14" s="7" t="str">
        <f>helper!B10</f>
        <v>Raimo Hatanpää</v>
      </c>
      <c r="F14" s="19">
        <f>helper!A10</f>
        <v>133</v>
      </c>
      <c r="G14" s="19">
        <f>helper!D10</f>
        <v>66.5</v>
      </c>
      <c r="H14" s="11"/>
      <c r="J14" s="11">
        <v>10</v>
      </c>
      <c r="K14" s="13"/>
      <c r="L14" s="12" t="str">
        <f>helper!G11</f>
        <v>PK1</v>
      </c>
      <c r="N14" s="19">
        <f>helper!F11</f>
        <v>58</v>
      </c>
    </row>
    <row r="15" spans="1:14">
      <c r="B15" s="10">
        <v>11</v>
      </c>
      <c r="C15" s="7" t="str">
        <f>helper!C11</f>
        <v>ESPOO2</v>
      </c>
      <c r="D15" s="7" t="str">
        <f>helper!B11</f>
        <v>Alvari Niskala</v>
      </c>
      <c r="F15" s="19">
        <f>helper!A11</f>
        <v>91</v>
      </c>
      <c r="G15" s="19">
        <f>helper!D11</f>
        <v>45.5</v>
      </c>
      <c r="H15" s="11"/>
      <c r="J15" s="11">
        <v>11</v>
      </c>
      <c r="K15" s="14"/>
      <c r="L15" s="12" t="str">
        <f>helper!G12</f>
        <v>ESPOO1</v>
      </c>
      <c r="N15" s="19">
        <f>helper!F12</f>
        <v>36</v>
      </c>
    </row>
    <row r="16" spans="1:14">
      <c r="B16" s="10">
        <v>12</v>
      </c>
      <c r="C16" s="7" t="str">
        <f>helper!C12</f>
        <v>IH1</v>
      </c>
      <c r="D16" s="7" t="str">
        <f>helper!B12</f>
        <v>Ritva Helameri</v>
      </c>
      <c r="F16" s="19">
        <f>helper!A12</f>
        <v>60</v>
      </c>
      <c r="G16" s="19">
        <f>helper!D12</f>
        <v>20</v>
      </c>
      <c r="H16" s="11"/>
      <c r="J16" s="11">
        <v>12</v>
      </c>
      <c r="K16" s="14"/>
      <c r="L16" s="12" t="str">
        <f>helper!G13</f>
        <v>KN2</v>
      </c>
      <c r="N16" s="19">
        <f>helper!F13</f>
        <v>20</v>
      </c>
    </row>
    <row r="17" spans="2:14">
      <c r="B17" s="10">
        <v>13</v>
      </c>
      <c r="C17" s="7" t="str">
        <f>helper!C13</f>
        <v>VISPAAJAT2</v>
      </c>
      <c r="D17" s="7" t="str">
        <f>helper!B13</f>
        <v>Rauno Honka</v>
      </c>
      <c r="F17" s="19">
        <f>helper!A13</f>
        <v>46</v>
      </c>
      <c r="G17" s="19">
        <f>helper!D13</f>
        <v>15.333333333333334</v>
      </c>
      <c r="H17" s="11"/>
      <c r="J17" s="11">
        <v>13</v>
      </c>
      <c r="K17" s="13"/>
      <c r="L17" s="12" t="str">
        <f>helper!G14</f>
        <v>PK2</v>
      </c>
      <c r="N17" s="19">
        <f>helper!F14</f>
        <v>20</v>
      </c>
    </row>
    <row r="18" spans="2:14">
      <c r="B18" s="10">
        <v>14</v>
      </c>
      <c r="C18" s="7" t="str">
        <f>helper!C14</f>
        <v>PK1</v>
      </c>
      <c r="D18" s="7" t="str">
        <f>helper!B14</f>
        <v>Risto Joutjärvi</v>
      </c>
      <c r="F18" s="19">
        <f>helper!A14</f>
        <v>35</v>
      </c>
      <c r="G18" s="19">
        <f>helper!D14</f>
        <v>35</v>
      </c>
      <c r="H18" s="11"/>
      <c r="J18" s="11">
        <v>14</v>
      </c>
      <c r="K18" s="13"/>
      <c r="L18" s="12" t="str">
        <f>helper!G15</f>
        <v>ESPOO4</v>
      </c>
      <c r="N18" s="19">
        <f>helper!F15</f>
        <v>8</v>
      </c>
    </row>
    <row r="19" spans="2:14">
      <c r="B19" s="10">
        <v>15</v>
      </c>
      <c r="C19" s="7" t="str">
        <f>helper!C15</f>
        <v>KU1</v>
      </c>
      <c r="D19" s="7" t="str">
        <f>helper!B15</f>
        <v>Arto Saarinen</v>
      </c>
      <c r="F19" s="19">
        <f>helper!A15</f>
        <v>21</v>
      </c>
      <c r="G19" s="19">
        <f>helper!D15</f>
        <v>7</v>
      </c>
      <c r="H19" s="11"/>
      <c r="J19" s="11">
        <v>15</v>
      </c>
      <c r="K19" s="11"/>
      <c r="L19" s="12" t="str">
        <f>helper!G16</f>
        <v>PK3</v>
      </c>
      <c r="N19" s="19">
        <f>helper!F16</f>
        <v>6</v>
      </c>
    </row>
    <row r="20" spans="2:14">
      <c r="B20" s="10">
        <v>16</v>
      </c>
      <c r="C20" s="7" t="str">
        <f>helper!C16</f>
        <v>ESPOO1</v>
      </c>
      <c r="D20" s="7" t="str">
        <f>helper!B16</f>
        <v>Tuomo Uusitalo</v>
      </c>
      <c r="F20" s="19">
        <f>helper!A16</f>
        <v>16</v>
      </c>
      <c r="G20" s="19">
        <f>helper!D16</f>
        <v>8</v>
      </c>
      <c r="H20" s="11"/>
      <c r="J20" s="11"/>
      <c r="K20" s="11"/>
      <c r="L20" s="12"/>
      <c r="N20" s="19"/>
    </row>
    <row r="21" spans="2:14">
      <c r="B21" s="10">
        <v>17</v>
      </c>
      <c r="C21" s="7" t="str">
        <f>helper!C17</f>
        <v>PK1</v>
      </c>
      <c r="D21" s="7" t="str">
        <f>helper!B17</f>
        <v>Esko Järvinen</v>
      </c>
      <c r="F21" s="19">
        <f>helper!A17</f>
        <v>16</v>
      </c>
      <c r="G21" s="19">
        <f>helper!D17</f>
        <v>8</v>
      </c>
      <c r="H21" s="11"/>
      <c r="J21" s="11"/>
      <c r="K21" s="11"/>
      <c r="L21" s="12"/>
      <c r="N21" s="19"/>
    </row>
    <row r="22" spans="2:14">
      <c r="B22" s="10">
        <v>18</v>
      </c>
      <c r="C22" s="7" t="str">
        <f>helper!C18</f>
        <v>VISPAAJAT1</v>
      </c>
      <c r="D22" s="7" t="str">
        <f>helper!B18</f>
        <v>Pentti Valtonen</v>
      </c>
      <c r="F22" s="19">
        <f>helper!A18</f>
        <v>13</v>
      </c>
      <c r="G22" s="19">
        <f>helper!D18</f>
        <v>6.5</v>
      </c>
      <c r="H22" s="11"/>
      <c r="J22" s="11"/>
      <c r="K22" s="11"/>
      <c r="L22" s="12"/>
      <c r="N22" s="19"/>
    </row>
    <row r="23" spans="2:14">
      <c r="B23" s="10">
        <v>19</v>
      </c>
      <c r="C23" s="7" t="str">
        <f>helper!C19</f>
        <v>KU2</v>
      </c>
      <c r="D23" s="7" t="str">
        <f>helper!B19</f>
        <v>Sinikka Schlobohm</v>
      </c>
      <c r="F23" s="19">
        <f>helper!A19</f>
        <v>13</v>
      </c>
      <c r="G23" s="19">
        <f>helper!D19</f>
        <v>6.5</v>
      </c>
      <c r="H23" s="11"/>
      <c r="J23" s="11"/>
      <c r="K23" s="11"/>
      <c r="L23" s="12"/>
      <c r="N23" s="19"/>
    </row>
    <row r="24" spans="2:14">
      <c r="B24" s="10">
        <v>20</v>
      </c>
      <c r="C24" s="7" t="str">
        <f>helper!C20</f>
        <v>ESPOO1</v>
      </c>
      <c r="D24" s="7" t="str">
        <f>helper!B20</f>
        <v>Arto Heino</v>
      </c>
      <c r="F24" s="19">
        <f>helper!A20</f>
        <v>11</v>
      </c>
      <c r="G24" s="19">
        <f>helper!D20</f>
        <v>3.6666666666666665</v>
      </c>
      <c r="H24" s="11"/>
      <c r="J24" s="11"/>
      <c r="K24" s="11"/>
      <c r="L24" s="12"/>
      <c r="N24" s="19"/>
    </row>
    <row r="25" spans="2:14">
      <c r="B25" s="10">
        <v>21</v>
      </c>
      <c r="C25" s="7" t="str">
        <f>helper!C21</f>
        <v>ESPOO2</v>
      </c>
      <c r="D25" s="7" t="str">
        <f>helper!B21</f>
        <v>Robert Nordberg</v>
      </c>
      <c r="F25" s="19">
        <f>helper!A21</f>
        <v>10</v>
      </c>
      <c r="G25" s="19">
        <f>helper!D21</f>
        <v>5</v>
      </c>
      <c r="H25" s="11"/>
      <c r="J25" s="11"/>
      <c r="K25" s="11"/>
      <c r="L25" s="12"/>
      <c r="N25" s="19"/>
    </row>
    <row r="26" spans="2:14">
      <c r="B26" s="10">
        <v>22</v>
      </c>
      <c r="C26" s="7" t="str">
        <f>helper!C22</f>
        <v>KU1</v>
      </c>
      <c r="D26" s="7" t="str">
        <f>helper!B22</f>
        <v>Unto Kumpusalo</v>
      </c>
      <c r="F26" s="19">
        <f>helper!A22</f>
        <v>9</v>
      </c>
      <c r="G26" s="19">
        <f>helper!D22</f>
        <v>9</v>
      </c>
      <c r="H26" s="11"/>
      <c r="J26" s="11"/>
      <c r="K26" s="11"/>
      <c r="L26" s="12"/>
      <c r="N26" s="19"/>
    </row>
    <row r="27" spans="2:14">
      <c r="B27" s="10">
        <v>23</v>
      </c>
      <c r="C27" s="7" t="str">
        <f>helper!C23</f>
        <v>ESPOO1</v>
      </c>
      <c r="D27" s="7" t="str">
        <f>helper!B23</f>
        <v>Kelle Möller</v>
      </c>
      <c r="F27" s="19">
        <f>helper!A23</f>
        <v>9</v>
      </c>
      <c r="G27" s="19">
        <f>helper!D23</f>
        <v>9</v>
      </c>
      <c r="H27" s="11"/>
      <c r="J27" s="11"/>
      <c r="K27" s="11"/>
      <c r="L27" s="12"/>
      <c r="N27" s="19"/>
    </row>
    <row r="28" spans="2:14">
      <c r="B28" s="10">
        <v>24</v>
      </c>
      <c r="C28" s="7" t="str">
        <f>helper!C24</f>
        <v>KN2</v>
      </c>
      <c r="D28" s="7" t="str">
        <f>helper!B24</f>
        <v>Rainer Heinonen</v>
      </c>
      <c r="F28" s="19">
        <f>helper!A24</f>
        <v>9</v>
      </c>
      <c r="G28" s="19">
        <f>helper!D24</f>
        <v>9</v>
      </c>
      <c r="H28" s="11"/>
      <c r="J28" s="11"/>
      <c r="K28" s="11"/>
      <c r="L28" s="12"/>
      <c r="N28" s="19"/>
    </row>
    <row r="29" spans="2:14">
      <c r="B29" s="10">
        <v>25</v>
      </c>
      <c r="C29" s="7" t="str">
        <f>helper!C25</f>
        <v>PK2</v>
      </c>
      <c r="D29" s="7" t="str">
        <f>helper!B25</f>
        <v>Martti Palm</v>
      </c>
      <c r="F29" s="19">
        <f>helper!A25</f>
        <v>9</v>
      </c>
      <c r="G29" s="19">
        <f>helper!D25</f>
        <v>9</v>
      </c>
      <c r="H29" s="11"/>
      <c r="J29" s="11"/>
      <c r="K29" s="11"/>
      <c r="L29" s="12"/>
      <c r="N29" s="19"/>
    </row>
    <row r="30" spans="2:14">
      <c r="B30" s="10">
        <v>26</v>
      </c>
      <c r="C30" s="7" t="str">
        <f>helper!C26</f>
        <v>ESPOO3</v>
      </c>
      <c r="D30" s="7" t="str">
        <f>helper!B26</f>
        <v>Helvi Leino</v>
      </c>
      <c r="F30" s="19">
        <f>helper!A26</f>
        <v>9</v>
      </c>
      <c r="G30" s="19">
        <f>helper!D26</f>
        <v>9</v>
      </c>
      <c r="H30" s="11"/>
      <c r="J30" s="11"/>
      <c r="K30" s="11"/>
      <c r="L30" s="12"/>
      <c r="N30" s="19"/>
    </row>
    <row r="31" spans="2:14">
      <c r="B31" s="10">
        <v>27</v>
      </c>
      <c r="C31" s="7" t="str">
        <f>helper!C27</f>
        <v>ESPOO4</v>
      </c>
      <c r="D31" s="7" t="str">
        <f>helper!B27</f>
        <v>Seija Mustonen</v>
      </c>
      <c r="F31" s="19">
        <f>helper!A27</f>
        <v>8</v>
      </c>
      <c r="G31" s="19">
        <f>helper!D27</f>
        <v>8</v>
      </c>
      <c r="H31" s="11"/>
    </row>
    <row r="32" spans="2:14">
      <c r="B32" s="10">
        <v>28</v>
      </c>
      <c r="C32" s="7" t="str">
        <f>helper!C28</f>
        <v>PK2</v>
      </c>
      <c r="D32" s="7" t="str">
        <f>helper!B28</f>
        <v>Mikko Helminen</v>
      </c>
      <c r="F32" s="19">
        <f>helper!A28</f>
        <v>8</v>
      </c>
      <c r="G32" s="19">
        <f>helper!D28</f>
        <v>8</v>
      </c>
      <c r="H32" s="11"/>
    </row>
    <row r="33" spans="2:12">
      <c r="B33" s="10">
        <v>29</v>
      </c>
      <c r="C33" s="7" t="str">
        <f>helper!C29</f>
        <v>IH1</v>
      </c>
      <c r="D33" s="7" t="str">
        <f>helper!B29</f>
        <v>Tauno Valtonen</v>
      </c>
      <c r="F33" s="19">
        <f>helper!A29</f>
        <v>8</v>
      </c>
      <c r="G33" s="19">
        <f>helper!D29</f>
        <v>8</v>
      </c>
      <c r="H33" s="11"/>
    </row>
    <row r="34" spans="2:12">
      <c r="B34" s="10">
        <v>30</v>
      </c>
      <c r="C34" s="7" t="str">
        <f>helper!C30</f>
        <v>KN1</v>
      </c>
      <c r="D34" s="7" t="str">
        <f>helper!B30</f>
        <v>Jyrki Höglund</v>
      </c>
      <c r="F34" s="19">
        <f>helper!A30</f>
        <v>7</v>
      </c>
      <c r="G34" s="19">
        <f>helper!D30</f>
        <v>7</v>
      </c>
      <c r="H34" s="11"/>
    </row>
    <row r="35" spans="2:12">
      <c r="B35" s="10">
        <v>31</v>
      </c>
      <c r="C35" s="7" t="str">
        <f>helper!C31</f>
        <v>PK1</v>
      </c>
      <c r="D35" s="7" t="str">
        <f>helper!B31</f>
        <v>Taisto Lindsted</v>
      </c>
      <c r="F35" s="19">
        <f>helper!A31</f>
        <v>7</v>
      </c>
      <c r="G35" s="19">
        <f>helper!D31</f>
        <v>7</v>
      </c>
      <c r="H35" s="11"/>
    </row>
    <row r="36" spans="2:12">
      <c r="B36" s="10">
        <v>32</v>
      </c>
      <c r="C36" s="7" t="str">
        <f>helper!C32</f>
        <v>KN1</v>
      </c>
      <c r="D36" s="7" t="str">
        <f>helper!B32</f>
        <v>Risto Raveala</v>
      </c>
      <c r="F36" s="19">
        <f>helper!A32</f>
        <v>6</v>
      </c>
      <c r="G36" s="19">
        <f>helper!D32</f>
        <v>6</v>
      </c>
      <c r="H36" s="11"/>
    </row>
    <row r="37" spans="2:12">
      <c r="B37" s="10">
        <v>33</v>
      </c>
      <c r="C37" s="7" t="str">
        <f>helper!C33</f>
        <v>IH1</v>
      </c>
      <c r="D37" s="7" t="str">
        <f>helper!B33</f>
        <v>Marjatta Valtonen</v>
      </c>
      <c r="F37" s="19">
        <f>helper!A33</f>
        <v>6</v>
      </c>
      <c r="G37" s="19">
        <f>helper!D33</f>
        <v>6</v>
      </c>
      <c r="H37" s="11"/>
    </row>
    <row r="38" spans="2:12">
      <c r="B38" s="10">
        <v>34</v>
      </c>
      <c r="C38" s="7" t="str">
        <f>helper!C34</f>
        <v>KN2</v>
      </c>
      <c r="D38" s="7" t="str">
        <f>helper!B34</f>
        <v>Hildi Heinonen</v>
      </c>
      <c r="F38" s="19">
        <f>helper!A34</f>
        <v>6</v>
      </c>
      <c r="G38" s="19">
        <f>helper!D34</f>
        <v>6</v>
      </c>
      <c r="H38" s="11"/>
    </row>
    <row r="39" spans="2:12">
      <c r="B39" s="10">
        <v>35</v>
      </c>
      <c r="C39" s="7" t="str">
        <f>helper!C35</f>
        <v>PK3</v>
      </c>
      <c r="D39" s="7" t="str">
        <f>helper!B35</f>
        <v>Pekka Niemi</v>
      </c>
      <c r="F39" s="19">
        <f>helper!A35</f>
        <v>6</v>
      </c>
      <c r="G39" s="19">
        <f>helper!D35</f>
        <v>6</v>
      </c>
      <c r="H39" s="11"/>
    </row>
    <row r="40" spans="2:12">
      <c r="B40" s="10">
        <v>36</v>
      </c>
      <c r="C40" s="7" t="str">
        <f>helper!C36</f>
        <v>VISPAAJAT1</v>
      </c>
      <c r="D40" s="7" t="str">
        <f>helper!B36</f>
        <v>Leo Poikselkä</v>
      </c>
      <c r="F40" s="19">
        <f>helper!A36</f>
        <v>5</v>
      </c>
      <c r="G40" s="19">
        <f>helper!D36</f>
        <v>5</v>
      </c>
      <c r="H40" s="11"/>
    </row>
    <row r="41" spans="2:12">
      <c r="B41" s="10">
        <v>37</v>
      </c>
      <c r="C41" s="7" t="str">
        <f>helper!C37</f>
        <v>KN2</v>
      </c>
      <c r="D41" s="7" t="str">
        <f>helper!B37</f>
        <v>Ritva Haase</v>
      </c>
      <c r="F41" s="19">
        <f>helper!A37</f>
        <v>5</v>
      </c>
      <c r="G41" s="19">
        <f>helper!D37</f>
        <v>5</v>
      </c>
      <c r="H41" s="11"/>
    </row>
    <row r="42" spans="2:12">
      <c r="B42" s="10">
        <v>38</v>
      </c>
      <c r="C42" s="7" t="str">
        <f>helper!C38</f>
        <v>EK1</v>
      </c>
      <c r="D42" s="7" t="str">
        <f>helper!B38</f>
        <v>Tuija Kaitainen</v>
      </c>
      <c r="F42" s="19">
        <f>helper!A38</f>
        <v>5</v>
      </c>
      <c r="G42" s="19">
        <f>helper!D38</f>
        <v>5</v>
      </c>
      <c r="H42" s="11"/>
    </row>
    <row r="43" spans="2:12">
      <c r="B43" s="10">
        <v>39</v>
      </c>
      <c r="C43" s="7" t="str">
        <f>helper!C39</f>
        <v>PK2</v>
      </c>
      <c r="D43" s="7" t="str">
        <f>helper!B39</f>
        <v>Keijo Himanen</v>
      </c>
      <c r="F43" s="19">
        <f>helper!A39</f>
        <v>3</v>
      </c>
      <c r="G43" s="19">
        <f>helper!D39</f>
        <v>3</v>
      </c>
      <c r="H43" s="11"/>
    </row>
    <row r="44" spans="2:12">
      <c r="H44" s="11"/>
      <c r="I44" s="11"/>
      <c r="J44" s="11"/>
      <c r="K44" s="11"/>
      <c r="L44" s="11"/>
    </row>
  </sheetData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C40"/>
  <sheetViews>
    <sheetView workbookViewId="0">
      <selection activeCell="B9" sqref="B9"/>
    </sheetView>
  </sheetViews>
  <sheetFormatPr defaultRowHeight="15"/>
  <cols>
    <col min="1" max="1" width="17.85546875" bestFit="1" customWidth="1"/>
    <col min="2" max="2" width="11.5703125" bestFit="1" customWidth="1"/>
    <col min="3" max="3" width="10.140625" bestFit="1" customWidth="1"/>
  </cols>
  <sheetData>
    <row r="1" spans="1:3">
      <c r="A1" t="s">
        <v>49</v>
      </c>
      <c r="B1" t="s">
        <v>50</v>
      </c>
      <c r="C1" t="s">
        <v>69</v>
      </c>
    </row>
    <row r="2" spans="1:3">
      <c r="A2" s="4" t="s">
        <v>56</v>
      </c>
      <c r="B2" s="4" t="s">
        <v>26</v>
      </c>
      <c r="C2" s="7"/>
    </row>
    <row r="3" spans="1:3">
      <c r="A3" s="4" t="s">
        <v>40</v>
      </c>
      <c r="B3" s="4" t="s">
        <v>66</v>
      </c>
      <c r="C3" s="7"/>
    </row>
    <row r="4" spans="1:3">
      <c r="A4" s="4" t="s">
        <v>14</v>
      </c>
      <c r="B4" s="4" t="s">
        <v>13</v>
      </c>
      <c r="C4" s="7"/>
    </row>
    <row r="5" spans="1:3">
      <c r="A5" s="4" t="s">
        <v>19</v>
      </c>
      <c r="B5" s="4" t="s">
        <v>66</v>
      </c>
      <c r="C5" s="7"/>
    </row>
    <row r="6" spans="1:3">
      <c r="A6" s="4" t="s">
        <v>39</v>
      </c>
      <c r="B6" s="4" t="s">
        <v>31</v>
      </c>
      <c r="C6" s="7"/>
    </row>
    <row r="7" spans="1:3">
      <c r="A7" s="4" t="s">
        <v>17</v>
      </c>
      <c r="B7" s="4" t="s">
        <v>11</v>
      </c>
      <c r="C7" s="7"/>
    </row>
    <row r="8" spans="1:3">
      <c r="A8" s="4" t="s">
        <v>61</v>
      </c>
      <c r="B8" s="4" t="s">
        <v>65</v>
      </c>
      <c r="C8" s="7"/>
    </row>
    <row r="9" spans="1:3">
      <c r="A9" s="4" t="s">
        <v>21</v>
      </c>
      <c r="B9" s="4" t="s">
        <v>20</v>
      </c>
      <c r="C9" s="7"/>
    </row>
    <row r="10" spans="1:3">
      <c r="A10" s="4" t="s">
        <v>24</v>
      </c>
      <c r="B10" s="4" t="s">
        <v>23</v>
      </c>
      <c r="C10" s="7"/>
    </row>
    <row r="11" spans="1:3">
      <c r="A11" s="4" t="s">
        <v>47</v>
      </c>
      <c r="B11" s="4" t="s">
        <v>15</v>
      </c>
      <c r="C11" s="7"/>
    </row>
    <row r="12" spans="1:3">
      <c r="A12" s="4" t="s">
        <v>57</v>
      </c>
      <c r="B12" s="4" t="s">
        <v>35</v>
      </c>
      <c r="C12" s="7"/>
    </row>
    <row r="13" spans="1:3">
      <c r="A13" s="4" t="s">
        <v>16</v>
      </c>
      <c r="B13" s="4" t="s">
        <v>15</v>
      </c>
      <c r="C13" s="7"/>
    </row>
    <row r="14" spans="1:3">
      <c r="A14" s="4" t="s">
        <v>29</v>
      </c>
      <c r="B14" s="4" t="s">
        <v>9</v>
      </c>
      <c r="C14" s="7"/>
    </row>
    <row r="15" spans="1:3">
      <c r="A15" s="4" t="s">
        <v>44</v>
      </c>
      <c r="B15" s="4" t="s">
        <v>23</v>
      </c>
      <c r="C15" s="7"/>
    </row>
    <row r="16" spans="1:3">
      <c r="A16" s="4" t="s">
        <v>62</v>
      </c>
      <c r="B16" s="4" t="s">
        <v>64</v>
      </c>
      <c r="C16" s="7"/>
    </row>
    <row r="17" spans="1:3">
      <c r="A17" s="4" t="s">
        <v>42</v>
      </c>
      <c r="B17" s="4" t="s">
        <v>13</v>
      </c>
      <c r="C17" s="7"/>
    </row>
    <row r="18" spans="1:3">
      <c r="A18" s="4" t="s">
        <v>58</v>
      </c>
      <c r="B18" s="4" t="s">
        <v>23</v>
      </c>
      <c r="C18" s="7"/>
    </row>
    <row r="19" spans="1:3">
      <c r="A19" s="4" t="s">
        <v>63</v>
      </c>
      <c r="B19" s="4" t="s">
        <v>67</v>
      </c>
      <c r="C19" s="7"/>
    </row>
    <row r="20" spans="1:3">
      <c r="A20" s="4" t="s">
        <v>38</v>
      </c>
      <c r="B20" s="4" t="s">
        <v>31</v>
      </c>
      <c r="C20" s="7"/>
    </row>
    <row r="21" spans="1:3">
      <c r="A21" s="4" t="s">
        <v>46</v>
      </c>
      <c r="B21" s="4" t="s">
        <v>35</v>
      </c>
      <c r="C21" s="7"/>
    </row>
    <row r="22" spans="1:3">
      <c r="A22" s="4" t="s">
        <v>22</v>
      </c>
      <c r="B22" s="4" t="s">
        <v>53</v>
      </c>
      <c r="C22" s="7"/>
    </row>
    <row r="23" spans="1:3">
      <c r="A23" s="4" t="s">
        <v>59</v>
      </c>
      <c r="B23" s="4" t="s">
        <v>64</v>
      </c>
      <c r="C23" s="7"/>
    </row>
    <row r="24" spans="1:3">
      <c r="A24" s="4" t="s">
        <v>10</v>
      </c>
      <c r="B24" s="4" t="s">
        <v>9</v>
      </c>
      <c r="C24" s="7"/>
    </row>
    <row r="25" spans="1:3">
      <c r="A25" s="4" t="s">
        <v>30</v>
      </c>
      <c r="B25" s="4" t="s">
        <v>66</v>
      </c>
      <c r="C25" s="7"/>
    </row>
    <row r="26" spans="1:3">
      <c r="A26" s="4" t="s">
        <v>32</v>
      </c>
      <c r="B26" s="4" t="s">
        <v>13</v>
      </c>
      <c r="C26" s="7"/>
    </row>
    <row r="27" spans="1:3">
      <c r="A27" s="4" t="s">
        <v>36</v>
      </c>
      <c r="B27" s="4" t="s">
        <v>53</v>
      </c>
      <c r="C27" s="7"/>
    </row>
    <row r="28" spans="1:3">
      <c r="A28" s="4" t="s">
        <v>54</v>
      </c>
      <c r="B28" s="4" t="s">
        <v>26</v>
      </c>
      <c r="C28" s="7"/>
    </row>
    <row r="29" spans="1:3">
      <c r="A29" s="4" t="s">
        <v>27</v>
      </c>
      <c r="B29" s="4" t="s">
        <v>20</v>
      </c>
      <c r="C29" s="7"/>
    </row>
    <row r="30" spans="1:3">
      <c r="A30" s="4" t="s">
        <v>74</v>
      </c>
      <c r="B30" s="4" t="s">
        <v>35</v>
      </c>
      <c r="C30" s="7"/>
    </row>
    <row r="31" spans="1:3">
      <c r="A31" s="4" t="s">
        <v>48</v>
      </c>
      <c r="B31" s="4" t="s">
        <v>9</v>
      </c>
      <c r="C31" s="7"/>
    </row>
    <row r="32" spans="1:3">
      <c r="A32" s="4" t="s">
        <v>52</v>
      </c>
      <c r="B32" s="4" t="s">
        <v>53</v>
      </c>
      <c r="C32" s="7"/>
    </row>
    <row r="33" spans="1:3">
      <c r="A33" s="4" t="s">
        <v>51</v>
      </c>
      <c r="B33" s="4" t="s">
        <v>31</v>
      </c>
      <c r="C33" s="7"/>
    </row>
    <row r="34" spans="1:3">
      <c r="A34" s="4" t="s">
        <v>12</v>
      </c>
      <c r="B34" s="4" t="s">
        <v>11</v>
      </c>
      <c r="C34" s="7"/>
    </row>
    <row r="35" spans="1:3">
      <c r="A35" s="4" t="s">
        <v>60</v>
      </c>
      <c r="B35" s="4" t="s">
        <v>64</v>
      </c>
      <c r="C35" s="7"/>
    </row>
    <row r="36" spans="1:3">
      <c r="A36" s="4" t="s">
        <v>41</v>
      </c>
      <c r="B36" s="4" t="s">
        <v>15</v>
      </c>
      <c r="C36" s="7"/>
    </row>
    <row r="37" spans="1:3">
      <c r="A37" s="4" t="s">
        <v>34</v>
      </c>
      <c r="B37" s="4" t="s">
        <v>20</v>
      </c>
      <c r="C37" s="7"/>
    </row>
    <row r="38" spans="1:3">
      <c r="A38" s="4" t="s">
        <v>68</v>
      </c>
      <c r="B38" s="4" t="s">
        <v>67</v>
      </c>
      <c r="C38" s="7"/>
    </row>
    <row r="39" spans="1:3">
      <c r="A39" s="4" t="s">
        <v>55</v>
      </c>
      <c r="B39" s="4" t="s">
        <v>26</v>
      </c>
      <c r="C39" s="7"/>
    </row>
    <row r="40" spans="1:3">
      <c r="A40" s="8" t="s">
        <v>75</v>
      </c>
      <c r="B40" s="8" t="s">
        <v>76</v>
      </c>
      <c r="C40" s="9"/>
    </row>
  </sheetData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>
  <dimension ref="A1:P66"/>
  <sheetViews>
    <sheetView workbookViewId="0">
      <selection activeCell="F2" sqref="F2"/>
    </sheetView>
  </sheetViews>
  <sheetFormatPr defaultRowHeight="15"/>
  <cols>
    <col min="1" max="1" width="10.5703125" customWidth="1"/>
    <col min="2" max="2" width="21.7109375" customWidth="1"/>
    <col min="3" max="3" width="13.85546875" customWidth="1"/>
    <col min="4" max="4" width="9.140625" style="19"/>
    <col min="5" max="5" width="12" customWidth="1"/>
    <col min="6" max="6" width="14.140625" customWidth="1"/>
    <col min="7" max="7" width="12.7109375" customWidth="1"/>
    <col min="8" max="8" width="12.85546875" customWidth="1"/>
  </cols>
  <sheetData>
    <row r="1" spans="1:16">
      <c r="A1">
        <f>RADAT!G27</f>
        <v>900012</v>
      </c>
      <c r="B1" s="7" t="str">
        <f>RADAT!B27</f>
        <v>Paavo Muikku</v>
      </c>
      <c r="C1" s="7" t="str">
        <f>RADAT!A27</f>
        <v>ESPOO3</v>
      </c>
      <c r="D1" s="19">
        <f>AVERAGE(RADAT!C27:E27)</f>
        <v>300004</v>
      </c>
    </row>
    <row r="2" spans="1:16">
      <c r="A2">
        <f>RADAT!G42</f>
        <v>111111</v>
      </c>
      <c r="B2" s="7" t="str">
        <f>RADAT!B42</f>
        <v>Ahti Suikkari</v>
      </c>
      <c r="C2" s="7" t="str">
        <f>RADAT!A42</f>
        <v>VISPAAJAT1</v>
      </c>
      <c r="D2" s="19">
        <f>AVERAGE(RADAT!C42:E42)</f>
        <v>111111</v>
      </c>
      <c r="F2" s="19">
        <f>SUM(RADAT!G27,RADAT!G40,RADAT!P20)</f>
        <v>900221</v>
      </c>
      <c r="G2" t="str">
        <f t="array" ref="G2">INDEX(JOUKKUEET,MATCH(0,COUNTIF($G$1:G1,JOUKKUEET),0))</f>
        <v>ESPOO3</v>
      </c>
      <c r="K2" s="16" t="s">
        <v>71</v>
      </c>
      <c r="L2" s="1" t="s">
        <v>2</v>
      </c>
      <c r="M2" s="1" t="s">
        <v>72</v>
      </c>
      <c r="N2" s="1"/>
      <c r="O2" s="1" t="s">
        <v>73</v>
      </c>
      <c r="P2" s="20" t="s">
        <v>77</v>
      </c>
    </row>
    <row r="3" spans="1:16">
      <c r="A3">
        <f>RADAT!G35</f>
        <v>7885</v>
      </c>
      <c r="B3" s="7" t="str">
        <f>RADAT!B35</f>
        <v>Marita Harmanen</v>
      </c>
      <c r="C3" s="7" t="str">
        <f>RADAT!A35</f>
        <v>KN1</v>
      </c>
      <c r="D3" s="19">
        <f>AVERAGE(RADAT!C35:E35)</f>
        <v>3942.5</v>
      </c>
      <c r="F3" s="7">
        <f>SUM(RADAT!G10,RADAT!G6,RADAT!G42)</f>
        <v>111129</v>
      </c>
      <c r="G3" t="str">
        <f t="array" ref="G3">INDEX(JOUKKUEET,MATCH(0,COUNTIF($G$1:G2,JOUKKUEET),0))</f>
        <v>VISPAAJAT1</v>
      </c>
      <c r="K3" s="10">
        <v>1</v>
      </c>
      <c r="L3" t="str">
        <f ca="1">VLOOKUP(LARGE(helper!$A$1:$A$66,OFFSET(INDIRECT("R"&amp;ROW()&amp;"C"&amp;COLUMN(),FALSE),,-1)),helper!$A$1:$C$66,3,FALSE)</f>
        <v>ESPOO3</v>
      </c>
      <c r="M3" t="str">
        <f ca="1">VLOOKUP(LARGE(helper!$A$1:$A$66,OFFSET(INDIRECT("R"&amp;ROW()&amp;"C"&amp;COLUMN(),FALSE),,-2)),helper!$A$1:$C$66,2,FALSE)</f>
        <v>Paavo Muikku</v>
      </c>
      <c r="O3">
        <f>LARGE(YHTEENSÄ,1)</f>
        <v>900012</v>
      </c>
      <c r="P3" s="19">
        <f ca="1">VLOOKUP(LARGE(helper!$A$1:$A$66,OFFSET(INDIRECT("R"&amp;ROW()&amp;"C"&amp;COLUMN(),FALSE),,-5)),helper!A1:D39,4,FALSE)</f>
        <v>300004</v>
      </c>
    </row>
    <row r="4" spans="1:16">
      <c r="A4">
        <f>RADAT!P11</f>
        <v>987</v>
      </c>
      <c r="B4" s="7" t="str">
        <f>RADAT!K11</f>
        <v>Arvi Karvinen</v>
      </c>
      <c r="C4" s="7" t="str">
        <f>RADAT!J11</f>
        <v>KU2</v>
      </c>
      <c r="D4" s="19">
        <f>AVERAGE(RADAT!L11:N11)</f>
        <v>987</v>
      </c>
      <c r="F4" s="7">
        <f>SUM(RADAT!G11,RADAT!G35,RADAT!P16)</f>
        <v>7898</v>
      </c>
      <c r="G4" t="str">
        <f t="array" ref="G4">INDEX(JOUKKUEET,MATCH(0,COUNTIF($G$1:G3,JOUKKUEET),0))</f>
        <v>KN1</v>
      </c>
      <c r="K4" s="10">
        <v>2</v>
      </c>
      <c r="L4" t="str">
        <f ca="1">VLOOKUP(LARGE(helper!$A$1:$A$66,OFFSET(INDIRECT("R"&amp;ROW()&amp;"C"&amp;COLUMN(),FALSE),,-1)),helper!$A$1:$C$66,3,FALSE)</f>
        <v>VISPAAJAT1</v>
      </c>
      <c r="M4" t="str">
        <f ca="1">VLOOKUP(LARGE(helper!$A$1:$A$66,OFFSET(INDIRECT("R"&amp;ROW()&amp;"C"&amp;COLUMN(),FALSE),,-2)),helper!$A$1:$C$66,2,FALSE)</f>
        <v>Ahti Suikkari</v>
      </c>
      <c r="O4">
        <f>LARGE(YHTEENSÄ,2)</f>
        <v>111111</v>
      </c>
      <c r="P4" s="19">
        <f ca="1">VLOOKUP(LARGE(helper!$A$1:$A$66,OFFSET(INDIRECT("R"&amp;ROW()&amp;"C"&amp;COLUMN(),FALSE),,-5)),helper!A2:D40,4,FALSE)</f>
        <v>111111</v>
      </c>
    </row>
    <row r="5" spans="1:16">
      <c r="A5">
        <f>RADAT!P21</f>
        <v>965</v>
      </c>
      <c r="B5" s="7" t="str">
        <f>RADAT!K21</f>
        <v>Osmo Saukkonen</v>
      </c>
      <c r="C5" s="7" t="str">
        <f>RADAT!J21</f>
        <v>KU1</v>
      </c>
      <c r="D5" s="19">
        <f>AVERAGE(RADAT!L21:N21)</f>
        <v>482.5</v>
      </c>
      <c r="F5" s="19">
        <f>SUM(RADAT!G21,RADAT!G36,RADAT!P11)</f>
        <v>1482</v>
      </c>
      <c r="G5" t="str">
        <f t="array" ref="G5">INDEX(JOUKKUEET,MATCH(0,COUNTIF($G$1:G4,JOUKKUEET),0))</f>
        <v>KU2</v>
      </c>
      <c r="K5" s="10">
        <v>3</v>
      </c>
      <c r="L5" t="str">
        <f ca="1">VLOOKUP(LARGE(helper!$A$1:$A$66,OFFSET(INDIRECT("R"&amp;ROW()&amp;"C"&amp;COLUMN(),FALSE),,-1)),helper!$A$1:$C$66,3,FALSE)</f>
        <v>KN1</v>
      </c>
      <c r="M5" t="str">
        <f ca="1">VLOOKUP(LARGE(helper!$A$1:$A$66,OFFSET(INDIRECT("R"&amp;ROW()&amp;"C"&amp;COLUMN(),FALSE),,-2)),helper!$A$1:$C$66,2,FALSE)</f>
        <v>Marita Harmanen</v>
      </c>
      <c r="O5">
        <f>LARGE(YHTEENSÄ,3)</f>
        <v>7885</v>
      </c>
      <c r="P5" s="19">
        <f ca="1">VLOOKUP(LARGE(helper!$A$1:$A$66,OFFSET(INDIRECT("R"&amp;ROW()&amp;"C"&amp;COLUMN(),FALSE),,-5)),helper!A3:D41,4,FALSE)</f>
        <v>3942.5</v>
      </c>
    </row>
    <row r="6" spans="1:16">
      <c r="A6">
        <f>RADAT!G12</f>
        <v>685</v>
      </c>
      <c r="B6" s="7" t="str">
        <f>RADAT!B12</f>
        <v>Mirja Väärtinen</v>
      </c>
      <c r="C6" s="7" t="str">
        <f>RADAT!A12</f>
        <v>EK1</v>
      </c>
      <c r="D6" s="19">
        <f>AVERAGE(RADAT!C12:E12)</f>
        <v>342.5</v>
      </c>
      <c r="F6" s="19">
        <f>SUM(RADAT!G22,RADAT!P21,RADAT!G20)</f>
        <v>995</v>
      </c>
      <c r="G6" t="str">
        <f t="array" ref="G6">INDEX(JOUKKUEET,MATCH(0,COUNTIF($G$1:G5,JOUKKUEET),0))</f>
        <v>KU1</v>
      </c>
      <c r="K6" s="10">
        <v>4</v>
      </c>
      <c r="L6" t="str">
        <f ca="1">VLOOKUP(LARGE(helper!$A$1:$A$66,OFFSET(INDIRECT("R"&amp;ROW()&amp;"C"&amp;COLUMN(),FALSE),,-1)),helper!$A$1:$C$66,3,FALSE)</f>
        <v>KU2</v>
      </c>
      <c r="M6" t="str">
        <f ca="1">VLOOKUP(LARGE(helper!$A$1:$A$66,OFFSET(INDIRECT("R"&amp;ROW()&amp;"C"&amp;COLUMN(),FALSE),,-2)),helper!$A$1:$C$66,2,FALSE)</f>
        <v>Arvi Karvinen</v>
      </c>
      <c r="O6">
        <f>LARGE(YHTEENSÄ,4)</f>
        <v>987</v>
      </c>
      <c r="P6" s="19">
        <f ca="1">VLOOKUP(LARGE(helper!$A$1:$A$66,OFFSET(INDIRECT("R"&amp;ROW()&amp;"C"&amp;COLUMN(),FALSE),,-5)),helper!A4:D42,4,FALSE)</f>
        <v>987</v>
      </c>
    </row>
    <row r="7" spans="1:16">
      <c r="A7">
        <f>RADAT!P25</f>
        <v>567</v>
      </c>
      <c r="B7" s="7" t="str">
        <f>RADAT!K25</f>
        <v>Mauno Nummijoki</v>
      </c>
      <c r="C7" s="7" t="str">
        <f>RADAT!J25</f>
        <v>VISPAAJAT2</v>
      </c>
      <c r="D7" s="19">
        <f>AVERAGE(RADAT!L25:N25)</f>
        <v>567</v>
      </c>
      <c r="F7" s="7">
        <f>SUM(RADAT!G12,RADAT!P17)</f>
        <v>690</v>
      </c>
      <c r="G7" t="str">
        <f t="array" ref="G7">INDEX(JOUKKUEET,MATCH(0,COUNTIF($G$1:G6,JOUKKUEET),0))</f>
        <v>EK1</v>
      </c>
      <c r="K7" s="10">
        <v>5</v>
      </c>
      <c r="L7" t="str">
        <f ca="1">VLOOKUP(LARGE(helper!$A$1:$A$66,OFFSET(INDIRECT("R"&amp;ROW()&amp;"C"&amp;COLUMN(),FALSE),,-1)),helper!$A$1:$C$66,3,FALSE)</f>
        <v>KU1</v>
      </c>
      <c r="M7" t="str">
        <f ca="1">VLOOKUP(LARGE(helper!$A$1:$A$66,OFFSET(INDIRECT("R"&amp;ROW()&amp;"C"&amp;COLUMN(),FALSE),,-2)),helper!$A$1:$C$66,2,FALSE)</f>
        <v>Osmo Saukkonen</v>
      </c>
      <c r="O7">
        <f>LARGE(YHTEENSÄ,5)</f>
        <v>965</v>
      </c>
      <c r="P7" s="19">
        <f ca="1">VLOOKUP(LARGE(helper!$A$1:$A$66,OFFSET(INDIRECT("R"&amp;ROW()&amp;"C"&amp;COLUMN(),FALSE),,-5)),helper!A5:D43,4,FALSE)</f>
        <v>482.5</v>
      </c>
    </row>
    <row r="8" spans="1:16">
      <c r="A8">
        <f>RADAT!G21</f>
        <v>482</v>
      </c>
      <c r="B8" s="7" t="str">
        <f>RADAT!B21</f>
        <v>Jouko Säämänen</v>
      </c>
      <c r="C8" s="7" t="str">
        <f>RADAT!A21</f>
        <v>KU2</v>
      </c>
      <c r="D8" s="19">
        <f>AVERAGE(RADAT!C21:E21)</f>
        <v>241</v>
      </c>
      <c r="F8" s="19">
        <f>SUM(RADAT!G32,RADAT!P25)</f>
        <v>613</v>
      </c>
      <c r="G8" t="str">
        <f t="array" ref="G8">INDEX(JOUKKUEET,MATCH(0,COUNTIF($G$1:G7,JOUKKUEET),0))</f>
        <v>VISPAAJAT2</v>
      </c>
      <c r="K8" s="10">
        <v>6</v>
      </c>
      <c r="L8" t="str">
        <f ca="1">VLOOKUP(LARGE(helper!$A$1:$A$66,OFFSET(INDIRECT("R"&amp;ROW()&amp;"C"&amp;COLUMN(),FALSE),,-1)),helper!$A$1:$C$66,3,FALSE)</f>
        <v>EK1</v>
      </c>
      <c r="M8" t="str">
        <f ca="1">VLOOKUP(LARGE(helper!$A$1:$A$66,OFFSET(INDIRECT("R"&amp;ROW()&amp;"C"&amp;COLUMN(),FALSE),,-2)),helper!$A$1:$C$66,2,FALSE)</f>
        <v>Mirja Väärtinen</v>
      </c>
      <c r="O8">
        <f>LARGE(YHTEENSÄ,6)</f>
        <v>685</v>
      </c>
      <c r="P8" s="19">
        <f ca="1">VLOOKUP(LARGE(helper!$A$1:$A$66,OFFSET(INDIRECT("R"&amp;ROW()&amp;"C"&amp;COLUMN(),FALSE),,-5)),helper!A6:D44,4,FALSE)</f>
        <v>342.5</v>
      </c>
    </row>
    <row r="9" spans="1:16">
      <c r="A9">
        <f>RADAT!G40</f>
        <v>200</v>
      </c>
      <c r="B9" s="7" t="str">
        <f>RADAT!B40</f>
        <v>Lea Laukkanen</v>
      </c>
      <c r="C9" s="7" t="str">
        <f>RADAT!A40</f>
        <v>ESPOO3</v>
      </c>
      <c r="D9" s="19">
        <f>AVERAGE(RADAT!C40:E40)</f>
        <v>66.666666666666671</v>
      </c>
      <c r="F9" s="19">
        <f>SUM(RADAT!G17,RADAT!G26,RADAT!G31)</f>
        <v>234</v>
      </c>
      <c r="G9" t="str">
        <f t="array" ref="G9">INDEX(JOUKKUEET,MATCH(0,COUNTIF($G$1:G8,JOUKKUEET),0))</f>
        <v>ESPOO2</v>
      </c>
      <c r="K9" s="10">
        <v>7</v>
      </c>
      <c r="L9" t="str">
        <f ca="1">VLOOKUP(LARGE(helper!$A$1:$A$66,OFFSET(INDIRECT("R"&amp;ROW()&amp;"C"&amp;COLUMN(),FALSE),,-1)),helper!$A$1:$C$66,3,FALSE)</f>
        <v>VISPAAJAT2</v>
      </c>
      <c r="M9" t="str">
        <f ca="1">VLOOKUP(LARGE(helper!$A$1:$A$66,OFFSET(INDIRECT("R"&amp;ROW()&amp;"C"&amp;COLUMN(),FALSE),,-2)),helper!$A$1:$C$66,2,FALSE)</f>
        <v>Mauno Nummijoki</v>
      </c>
      <c r="O9">
        <f>LARGE(YHTEENSÄ,7)</f>
        <v>567</v>
      </c>
      <c r="P9" s="19">
        <f ca="1">VLOOKUP(LARGE(helper!$A$1:$A$66,OFFSET(INDIRECT("R"&amp;ROW()&amp;"C"&amp;COLUMN(),FALSE),,-5)),helper!A7:D45,4,FALSE)</f>
        <v>567</v>
      </c>
    </row>
    <row r="10" spans="1:16">
      <c r="A10">
        <f>RADAT!G31</f>
        <v>133</v>
      </c>
      <c r="B10" s="7" t="str">
        <f>RADAT!B31</f>
        <v>Raimo Hatanpää</v>
      </c>
      <c r="C10" s="7" t="str">
        <f>RADAT!A31</f>
        <v>ESPOO2</v>
      </c>
      <c r="D10" s="19">
        <f>AVERAGE(RADAT!C31:E31)</f>
        <v>66.5</v>
      </c>
      <c r="F10" s="19">
        <f>SUM(RADAT!G5,RADAT!P26,RADAT!P7)</f>
        <v>74</v>
      </c>
      <c r="G10" t="str">
        <f t="array" ref="G10">INDEX(JOUKKUEET,MATCH(0,COUNTIF($G$1:G9,JOUKKUEET),0))</f>
        <v>IH1</v>
      </c>
      <c r="K10" s="10">
        <v>8</v>
      </c>
      <c r="L10" t="str">
        <f ca="1">VLOOKUP(LARGE(helper!$A$1:$A$66,OFFSET(INDIRECT("R"&amp;ROW()&amp;"C"&amp;COLUMN(),FALSE),,-1)),helper!$A$1:$C$66,3,FALSE)</f>
        <v>KU2</v>
      </c>
      <c r="M10" t="str">
        <f ca="1">VLOOKUP(LARGE(helper!$A$1:$A$66,OFFSET(INDIRECT("R"&amp;ROW()&amp;"C"&amp;COLUMN(),FALSE),,-2)),helper!$A$1:$C$66,2,FALSE)</f>
        <v>Jouko Säämänen</v>
      </c>
      <c r="O10">
        <f>LARGE(YHTEENSÄ,8)</f>
        <v>482</v>
      </c>
      <c r="P10" s="19">
        <f ca="1">VLOOKUP(LARGE(helper!$A$1:$A$66,OFFSET(INDIRECT("R"&amp;ROW()&amp;"C"&amp;COLUMN(),FALSE),,-5)),helper!A8:D46,4,FALSE)</f>
        <v>241</v>
      </c>
    </row>
    <row r="11" spans="1:16">
      <c r="A11">
        <f>RADAT!G26</f>
        <v>91</v>
      </c>
      <c r="B11" s="7" t="str">
        <f>RADAT!B26</f>
        <v>Alvari Niskala</v>
      </c>
      <c r="C11" s="7" t="str">
        <f>RADAT!A26</f>
        <v>ESPOO2</v>
      </c>
      <c r="D11" s="19">
        <f>AVERAGE(RADAT!C26:E26)</f>
        <v>45.5</v>
      </c>
      <c r="F11" s="19">
        <f>SUM(RADAT!G16,RADAT!P10,RADAT!P22)</f>
        <v>58</v>
      </c>
      <c r="G11" t="str">
        <f t="array" ref="G11">INDEX(JOUKKUEET,MATCH(0,COUNTIF($G$1:G10,JOUKKUEET),0))</f>
        <v>PK1</v>
      </c>
      <c r="K11" s="10">
        <v>9</v>
      </c>
      <c r="L11" t="str">
        <f ca="1">VLOOKUP(LARGE(helper!$A$1:$A$66,OFFSET(INDIRECT("R"&amp;ROW()&amp;"C"&amp;COLUMN(),FALSE),,-1)),helper!$A$1:$C$66,3,FALSE)</f>
        <v>ESPOO3</v>
      </c>
      <c r="M11" t="str">
        <f ca="1">VLOOKUP(LARGE(helper!$A$1:$A$66,OFFSET(INDIRECT("R"&amp;ROW()&amp;"C"&amp;COLUMN(),FALSE),,-2)),helper!$A$1:$C$66,2,FALSE)</f>
        <v>Lea Laukkanen</v>
      </c>
      <c r="O11">
        <f>LARGE(YHTEENSÄ,9)</f>
        <v>200</v>
      </c>
      <c r="P11" s="19">
        <f ca="1">VLOOKUP(LARGE(helper!$A$1:$A$66,OFFSET(INDIRECT("R"&amp;ROW()&amp;"C"&amp;COLUMN(),FALSE),,-5)),helper!A9:D47,4,FALSE)</f>
        <v>66.666666666666671</v>
      </c>
    </row>
    <row r="12" spans="1:16">
      <c r="A12">
        <f>RADAT!G5</f>
        <v>60</v>
      </c>
      <c r="B12" s="7" t="str">
        <f>RADAT!B5</f>
        <v>Ritva Helameri</v>
      </c>
      <c r="C12" s="7" t="str">
        <f>RADAT!A5</f>
        <v>IH1</v>
      </c>
      <c r="D12" s="19">
        <f>AVERAGE(RADAT!C5:E5)</f>
        <v>20</v>
      </c>
      <c r="F12" s="19">
        <f>SUM(RADAT!G7,RADAT!G30,RADAT!P5)</f>
        <v>36</v>
      </c>
      <c r="G12" t="str">
        <f t="array" ref="G12">INDEX(JOUKKUEET,MATCH(0,COUNTIF($G$1:G11,JOUKKUEET),0))</f>
        <v>ESPOO1</v>
      </c>
      <c r="K12" s="10">
        <v>10</v>
      </c>
      <c r="L12" t="str">
        <f ca="1">VLOOKUP(LARGE(helper!$A$1:$A$66,OFFSET(INDIRECT("R"&amp;ROW()&amp;"C"&amp;COLUMN(),FALSE),,-1)),helper!$A$1:$C$66,3,FALSE)</f>
        <v>ESPOO2</v>
      </c>
      <c r="M12" t="str">
        <f ca="1">VLOOKUP(LARGE(helper!$A$1:$A$66,OFFSET(INDIRECT("R"&amp;ROW()&amp;"C"&amp;COLUMN(),FALSE),,-2)),helper!$A$1:$C$66,2,FALSE)</f>
        <v>Raimo Hatanpää</v>
      </c>
      <c r="O12">
        <f>LARGE(YHTEENSÄ,10)</f>
        <v>133</v>
      </c>
      <c r="P12" s="19">
        <f ca="1">VLOOKUP(LARGE(helper!$A$1:$A$66,OFFSET(INDIRECT("R"&amp;ROW()&amp;"C"&amp;COLUMN(),FALSE),,-5)),helper!A10:D48,4,FALSE)</f>
        <v>66.5</v>
      </c>
    </row>
    <row r="13" spans="1:16">
      <c r="A13">
        <f>RADAT!G32</f>
        <v>46</v>
      </c>
      <c r="B13" s="7" t="str">
        <f>RADAT!B32</f>
        <v>Rauno Honka</v>
      </c>
      <c r="C13" s="7" t="str">
        <f>RADAT!A32</f>
        <v>VISPAAJAT2</v>
      </c>
      <c r="D13" s="19">
        <f>AVERAGE(RADAT!C32:E32)</f>
        <v>15.333333333333334</v>
      </c>
      <c r="F13" s="19">
        <f>SUM(RADAT!G37,RADAT!P6,RADAT!P15)</f>
        <v>20</v>
      </c>
      <c r="G13" t="str">
        <f t="array" ref="G13">INDEX(JOUKKUEET,MATCH(0,COUNTIF($G$1:G12,JOUKKUEET),0))</f>
        <v>KN2</v>
      </c>
      <c r="K13" s="10">
        <v>11</v>
      </c>
      <c r="L13" t="str">
        <f ca="1">VLOOKUP(LARGE(helper!$A$1:$A$66,OFFSET(INDIRECT("R"&amp;ROW()&amp;"C"&amp;COLUMN(),FALSE),,-1)),helper!$A$1:$C$66,3,FALSE)</f>
        <v>ESPOO2</v>
      </c>
      <c r="M13" t="str">
        <f ca="1">VLOOKUP(LARGE(helper!$A$1:$A$66,OFFSET(INDIRECT("R"&amp;ROW()&amp;"C"&amp;COLUMN(),FALSE),,-2)),helper!$A$1:$C$66,2,FALSE)</f>
        <v>Alvari Niskala</v>
      </c>
      <c r="O13">
        <f>LARGE(YHTEENSÄ,11)</f>
        <v>91</v>
      </c>
      <c r="P13" s="19">
        <f ca="1">VLOOKUP(LARGE(helper!$A$1:$A$66,OFFSET(INDIRECT("R"&amp;ROW()&amp;"C"&amp;COLUMN(),FALSE),,-5)),helper!A11:D49,4,FALSE)</f>
        <v>45.5</v>
      </c>
    </row>
    <row r="14" spans="1:16">
      <c r="A14">
        <f>RADAT!G16</f>
        <v>35</v>
      </c>
      <c r="B14" s="7" t="str">
        <f>RADAT!B16</f>
        <v>Risto Joutjärvi</v>
      </c>
      <c r="C14" s="7" t="str">
        <f>RADAT!A16</f>
        <v>PK1</v>
      </c>
      <c r="D14" s="19">
        <f>AVERAGE(RADAT!C16:E16)</f>
        <v>35</v>
      </c>
      <c r="F14" s="19">
        <f>SUM(RADAT!G25,RADAT!G41,RADAT!P12)</f>
        <v>20</v>
      </c>
      <c r="G14" t="str">
        <f t="array" ref="G14">INDEX(JOUKKUEET,MATCH(0,COUNTIF($G$1:G13,JOUKKUEET),0))</f>
        <v>PK2</v>
      </c>
      <c r="K14" s="10">
        <v>12</v>
      </c>
      <c r="L14" t="str">
        <f ca="1">VLOOKUP(LARGE(helper!$A$1:$A$66,OFFSET(INDIRECT("R"&amp;ROW()&amp;"C"&amp;COLUMN(),FALSE),,-1)),helper!$A$1:$C$66,3,FALSE)</f>
        <v>IH1</v>
      </c>
      <c r="M14" t="str">
        <f ca="1">VLOOKUP(LARGE(helper!$A$1:$A$66,OFFSET(INDIRECT("R"&amp;ROW()&amp;"C"&amp;COLUMN(),FALSE),,-2)),helper!$A$1:$C$66,2,FALSE)</f>
        <v>Ritva Helameri</v>
      </c>
      <c r="O14">
        <f>LARGE(YHTEENSÄ,12)</f>
        <v>60</v>
      </c>
      <c r="P14" s="19">
        <f ca="1">VLOOKUP(LARGE(helper!$A$1:$A$66,OFFSET(INDIRECT("R"&amp;ROW()&amp;"C"&amp;COLUMN(),FALSE),,-5)),helper!A12:D50,4,FALSE)</f>
        <v>20</v>
      </c>
    </row>
    <row r="15" spans="1:16">
      <c r="A15">
        <f>RADAT!G20</f>
        <v>21</v>
      </c>
      <c r="B15" s="7" t="str">
        <f>RADAT!B20</f>
        <v>Arto Saarinen</v>
      </c>
      <c r="C15" s="7" t="str">
        <f>RADAT!A20</f>
        <v>KU1</v>
      </c>
      <c r="D15" s="19">
        <f>AVERAGE(RADAT!C20:E20)</f>
        <v>7</v>
      </c>
      <c r="F15" s="19">
        <f>SUM(RADAT!G15)</f>
        <v>8</v>
      </c>
      <c r="G15" t="str">
        <f t="array" ref="G15">INDEX(JOUKKUEET,MATCH(0,COUNTIF($G$1:G14,JOUKKUEET),0))</f>
        <v>ESPOO4</v>
      </c>
      <c r="K15" s="10">
        <v>13</v>
      </c>
      <c r="L15" t="str">
        <f ca="1">VLOOKUP(LARGE(helper!$A$1:$A$66,OFFSET(INDIRECT("R"&amp;ROW()&amp;"C"&amp;COLUMN(),FALSE),,-1)),helper!$A$1:$C$66,3,FALSE)</f>
        <v>VISPAAJAT2</v>
      </c>
      <c r="M15" t="str">
        <f ca="1">VLOOKUP(LARGE(helper!$A$1:$A$66,OFFSET(INDIRECT("R"&amp;ROW()&amp;"C"&amp;COLUMN(),FALSE),,-2)),helper!$A$1:$C$66,2,FALSE)</f>
        <v>Rauno Honka</v>
      </c>
      <c r="O15">
        <f>LARGE(YHTEENSÄ,13)</f>
        <v>46</v>
      </c>
      <c r="P15" s="19">
        <f ca="1">VLOOKUP(LARGE(helper!$A$1:$A$66,OFFSET(INDIRECT("R"&amp;ROW()&amp;"C"&amp;COLUMN(),FALSE),,-5)),helper!A13:D51,4,FALSE)</f>
        <v>15.333333333333334</v>
      </c>
    </row>
    <row r="16" spans="1:16">
      <c r="A16">
        <f>RADAT!G30</f>
        <v>16</v>
      </c>
      <c r="B16" s="7" t="str">
        <f>RADAT!B30</f>
        <v>Tuomo Uusitalo</v>
      </c>
      <c r="C16" s="7" t="str">
        <f>RADAT!A30</f>
        <v>ESPOO1</v>
      </c>
      <c r="D16" s="19">
        <f>AVERAGE(RADAT!C30:E30)</f>
        <v>8</v>
      </c>
      <c r="F16" s="19">
        <f>SUM(RADAT!P27)</f>
        <v>6</v>
      </c>
      <c r="G16" t="str">
        <f t="array" ref="G16">INDEX(JOUKKUEET,MATCH(0,COUNTIF($G$1:G15,JOUKKUEET),0))</f>
        <v>PK3</v>
      </c>
      <c r="K16" s="10">
        <v>14</v>
      </c>
      <c r="L16" t="str">
        <f ca="1">VLOOKUP(LARGE(helper!$A$1:$A$66,OFFSET(INDIRECT("R"&amp;ROW()&amp;"C"&amp;COLUMN(),FALSE),,-1)),helper!$A$1:$C$66,3,FALSE)</f>
        <v>PK1</v>
      </c>
      <c r="M16" t="str">
        <f ca="1">VLOOKUP(LARGE(helper!$A$1:$A$66,OFFSET(INDIRECT("R"&amp;ROW()&amp;"C"&amp;COLUMN(),FALSE),,-2)),helper!$A$1:$C$66,2,FALSE)</f>
        <v>Risto Joutjärvi</v>
      </c>
      <c r="O16">
        <f>LARGE(YHTEENSÄ,14)</f>
        <v>35</v>
      </c>
      <c r="P16" s="19">
        <f ca="1">VLOOKUP(LARGE(helper!$A$1:$A$66,OFFSET(INDIRECT("R"&amp;ROW()&amp;"C"&amp;COLUMN(),FALSE),,-5)),helper!A14:D52,4,FALSE)</f>
        <v>35</v>
      </c>
    </row>
    <row r="17" spans="1:16">
      <c r="A17">
        <f>RADAT!P10</f>
        <v>16</v>
      </c>
      <c r="B17" s="7" t="str">
        <f>RADAT!K10</f>
        <v>Esko Järvinen</v>
      </c>
      <c r="C17" s="7" t="str">
        <f>RADAT!J10</f>
        <v>PK1</v>
      </c>
      <c r="D17" s="19">
        <f>AVERAGE(RADAT!L10:N10)</f>
        <v>8</v>
      </c>
      <c r="G17" t="e">
        <f t="array" ref="G17">INDEX(JOUKKUEET,MATCH(0,COUNTIF($G$1:G16,JOUKKUEET),0))</f>
        <v>#N/A</v>
      </c>
      <c r="K17" s="10">
        <v>15</v>
      </c>
      <c r="L17" t="str">
        <f ca="1">VLOOKUP(LARGE(helper!$A$1:$A$66,OFFSET(INDIRECT("R"&amp;ROW()&amp;"C"&amp;COLUMN(),FALSE),,-1)),helper!$A$1:$C$66,3,FALSE)</f>
        <v>KU1</v>
      </c>
      <c r="M17" t="str">
        <f ca="1">VLOOKUP(LARGE(helper!$A$1:$A$66,OFFSET(INDIRECT("R"&amp;ROW()&amp;"C"&amp;COLUMN(),FALSE),,-2)),helper!$A$1:$C$66,2,FALSE)</f>
        <v>Arto Saarinen</v>
      </c>
      <c r="O17">
        <f>LARGE(YHTEENSÄ,15)</f>
        <v>21</v>
      </c>
      <c r="P17" s="19">
        <f ca="1">VLOOKUP(LARGE(helper!$A$1:$A$66,OFFSET(INDIRECT("R"&amp;ROW()&amp;"C"&amp;COLUMN(),FALSE),,-5)),helper!A15:D53,4,FALSE)</f>
        <v>7</v>
      </c>
    </row>
    <row r="18" spans="1:16">
      <c r="A18">
        <f>RADAT!G6</f>
        <v>13</v>
      </c>
      <c r="B18" s="7" t="str">
        <f>RADAT!B6</f>
        <v>Pentti Valtonen</v>
      </c>
      <c r="C18" s="7" t="str">
        <f>RADAT!A6</f>
        <v>VISPAAJAT1</v>
      </c>
      <c r="D18" s="19">
        <f>AVERAGE(RADAT!C6:E6)</f>
        <v>6.5</v>
      </c>
      <c r="G18" t="e">
        <f t="array" ref="G18">INDEX(JOUKKUEET,MATCH(0,COUNTIF($G$1:G17,JOUKKUEET),0))</f>
        <v>#N/A</v>
      </c>
      <c r="K18" s="10">
        <v>16</v>
      </c>
      <c r="L18" t="str">
        <f ca="1">VLOOKUP(LARGE(helper!$A$1:$A$66,OFFSET(INDIRECT("R"&amp;ROW()&amp;"C"&amp;COLUMN(),FALSE),,-1)),helper!$A$1:$C$66,3,FALSE)</f>
        <v>ESPOO1</v>
      </c>
      <c r="M18" t="str">
        <f ca="1">VLOOKUP(LARGE(helper!$A$1:$A$66,OFFSET(INDIRECT("R"&amp;ROW()&amp;"C"&amp;COLUMN(),FALSE),,-2)),helper!$A$1:$C$66,2,FALSE)</f>
        <v>Tuomo Uusitalo</v>
      </c>
      <c r="O18">
        <f>LARGE(YHTEENSÄ,16)</f>
        <v>16</v>
      </c>
      <c r="P18" s="19">
        <f ca="1">VLOOKUP(LARGE(helper!$A$1:$A$66,OFFSET(INDIRECT("R"&amp;ROW()&amp;"C"&amp;COLUMN(),FALSE),,-5)),helper!A16:D54,4,FALSE)</f>
        <v>8</v>
      </c>
    </row>
    <row r="19" spans="1:16">
      <c r="A19">
        <f>RADAT!G36</f>
        <v>13</v>
      </c>
      <c r="B19" s="7" t="str">
        <f>RADAT!B36</f>
        <v>Sinikka Schlobohm</v>
      </c>
      <c r="C19" s="7" t="str">
        <f>RADAT!A36</f>
        <v>KU2</v>
      </c>
      <c r="D19" s="19">
        <f>AVERAGE(RADAT!C36:E36)</f>
        <v>6.5</v>
      </c>
      <c r="G19" t="e">
        <f t="array" ref="G19">INDEX(JOUKKUEET,MATCH(0,COUNTIF($G$1:G18,JOUKKUEET),0))</f>
        <v>#N/A</v>
      </c>
      <c r="K19" s="10">
        <v>17</v>
      </c>
      <c r="L19" t="str">
        <f ca="1">VLOOKUP(LARGE(helper!$A$1:$A$66,OFFSET(INDIRECT("R"&amp;ROW()&amp;"C"&amp;COLUMN(),FALSE),,-1)),helper!$A$1:$C$66,3,FALSE)</f>
        <v>ESPOO1</v>
      </c>
      <c r="M19" t="str">
        <f ca="1">VLOOKUP(LARGE(helper!$A$1:$A$66,OFFSET(INDIRECT("R"&amp;ROW()&amp;"C"&amp;COLUMN(),FALSE),,-2)),helper!$A$1:$C$66,2,FALSE)</f>
        <v>Tuomo Uusitalo</v>
      </c>
      <c r="O19">
        <f>LARGE(YHTEENSÄ,17)</f>
        <v>16</v>
      </c>
      <c r="P19" s="19">
        <f ca="1">VLOOKUP(LARGE(helper!$A$1:$A$66,OFFSET(INDIRECT("R"&amp;ROW()&amp;"C"&amp;COLUMN(),FALSE),,-5)),helper!A17:D55,4,FALSE)</f>
        <v>8</v>
      </c>
    </row>
    <row r="20" spans="1:16">
      <c r="A20">
        <f>RADAT!G7</f>
        <v>11</v>
      </c>
      <c r="B20" s="7" t="str">
        <f>RADAT!B7</f>
        <v>Arto Heino</v>
      </c>
      <c r="C20" s="7" t="str">
        <f>RADAT!A7</f>
        <v>ESPOO1</v>
      </c>
      <c r="D20" s="19">
        <f>AVERAGE(RADAT!C7:E7)</f>
        <v>3.6666666666666665</v>
      </c>
      <c r="G20" t="e">
        <f t="array" ref="G20">INDEX(JOUKKUEET,MATCH(0,COUNTIF($G$1:G19,JOUKKUEET),0))</f>
        <v>#N/A</v>
      </c>
      <c r="K20" s="10">
        <v>18</v>
      </c>
      <c r="L20" t="str">
        <f ca="1">VLOOKUP(LARGE(helper!$A$1:$A$66,OFFSET(INDIRECT("R"&amp;ROW()&amp;"C"&amp;COLUMN(),FALSE),,-1)),helper!$A$1:$C$66,3,FALSE)</f>
        <v>VISPAAJAT1</v>
      </c>
      <c r="M20" t="str">
        <f ca="1">VLOOKUP(LARGE(helper!$A$1:$A$66,OFFSET(INDIRECT("R"&amp;ROW()&amp;"C"&amp;COLUMN(),FALSE),,-2)),helper!$A$1:$C$66,2,FALSE)</f>
        <v>Pentti Valtonen</v>
      </c>
      <c r="O20">
        <f>LARGE(YHTEENSÄ,18)</f>
        <v>13</v>
      </c>
      <c r="P20" s="19">
        <f ca="1">VLOOKUP(LARGE(helper!$A$1:$A$66,OFFSET(INDIRECT("R"&amp;ROW()&amp;"C"&amp;COLUMN(),FALSE),,-5)),helper!A18:D56,4,FALSE)</f>
        <v>6.5</v>
      </c>
    </row>
    <row r="21" spans="1:16">
      <c r="A21">
        <f>RADAT!G17</f>
        <v>10</v>
      </c>
      <c r="B21" s="7" t="str">
        <f>RADAT!B17</f>
        <v>Robert Nordberg</v>
      </c>
      <c r="C21" s="7" t="str">
        <f>RADAT!A17</f>
        <v>ESPOO2</v>
      </c>
      <c r="D21" s="19">
        <f>AVERAGE(RADAT!C17:E17)</f>
        <v>5</v>
      </c>
      <c r="G21" t="e">
        <f t="array" ref="G21">INDEX(JOUKKUEET,MATCH(0,COUNTIF($G$1:G20,JOUKKUEET),0))</f>
        <v>#N/A</v>
      </c>
      <c r="K21" s="10">
        <v>19</v>
      </c>
      <c r="L21" t="str">
        <f ca="1">VLOOKUP(LARGE(helper!$A$1:$A$66,OFFSET(INDIRECT("R"&amp;ROW()&amp;"C"&amp;COLUMN(),FALSE),,-1)),helper!$A$1:$C$66,3,FALSE)</f>
        <v>VISPAAJAT1</v>
      </c>
      <c r="M21" t="str">
        <f ca="1">VLOOKUP(LARGE(helper!$A$1:$A$66,OFFSET(INDIRECT("R"&amp;ROW()&amp;"C"&amp;COLUMN(),FALSE),,-2)),helper!$A$1:$C$66,2,FALSE)</f>
        <v>Pentti Valtonen</v>
      </c>
      <c r="O21">
        <f>LARGE(YHTEENSÄ,19)</f>
        <v>13</v>
      </c>
      <c r="P21" s="19">
        <f ca="1">VLOOKUP(LARGE(helper!$A$1:$A$66,OFFSET(INDIRECT("R"&amp;ROW()&amp;"C"&amp;COLUMN(),FALSE),,-5)),helper!A19:D57,4,FALSE)</f>
        <v>6.5</v>
      </c>
    </row>
    <row r="22" spans="1:16">
      <c r="A22">
        <f>RADAT!G22</f>
        <v>9</v>
      </c>
      <c r="B22" s="7" t="str">
        <f>RADAT!B22</f>
        <v>Unto Kumpusalo</v>
      </c>
      <c r="C22" s="7" t="str">
        <f>RADAT!A22</f>
        <v>KU1</v>
      </c>
      <c r="D22" s="19">
        <f>AVERAGE(RADAT!C22:E22)</f>
        <v>9</v>
      </c>
      <c r="G22" t="e">
        <f t="array" ref="G22">INDEX(JOUKKUEET,MATCH(0,COUNTIF($G$1:G21,JOUKKUEET),0))</f>
        <v>#N/A</v>
      </c>
      <c r="K22" s="10">
        <v>20</v>
      </c>
      <c r="L22" t="str">
        <f ca="1">VLOOKUP(LARGE(helper!$A$1:$A$66,OFFSET(INDIRECT("R"&amp;ROW()&amp;"C"&amp;COLUMN(),FALSE),,-1)),helper!$A$1:$C$66,3,FALSE)</f>
        <v>ESPOO1</v>
      </c>
      <c r="M22" t="str">
        <f ca="1">VLOOKUP(LARGE(helper!$A$1:$A$66,OFFSET(INDIRECT("R"&amp;ROW()&amp;"C"&amp;COLUMN(),FALSE),,-2)),helper!$A$1:$C$66,2,FALSE)</f>
        <v>Arto Heino</v>
      </c>
      <c r="O22">
        <f>LARGE(YHTEENSÄ,20)</f>
        <v>11</v>
      </c>
      <c r="P22" s="19">
        <f ca="1">VLOOKUP(LARGE(helper!$A$1:$A$66,OFFSET(INDIRECT("R"&amp;ROW()&amp;"C"&amp;COLUMN(),FALSE),,-5)),helper!A20:D58,4,FALSE)</f>
        <v>3.6666666666666665</v>
      </c>
    </row>
    <row r="23" spans="1:16">
      <c r="A23">
        <f>RADAT!P5</f>
        <v>9</v>
      </c>
      <c r="B23" s="7" t="str">
        <f>RADAT!K5</f>
        <v>Kelle Möller</v>
      </c>
      <c r="C23" s="7" t="str">
        <f>RADAT!J5</f>
        <v>ESPOO1</v>
      </c>
      <c r="D23" s="19">
        <f>AVERAGE(RADAT!L5:N5)</f>
        <v>9</v>
      </c>
      <c r="G23" t="e">
        <f t="array" ref="G23">INDEX(JOUKKUEET,MATCH(0,COUNTIF($G$1:G22,JOUKKUEET),0))</f>
        <v>#N/A</v>
      </c>
      <c r="K23" s="10">
        <v>21</v>
      </c>
      <c r="L23" t="str">
        <f ca="1">VLOOKUP(LARGE(helper!$A$1:$A$66,OFFSET(INDIRECT("R"&amp;ROW()&amp;"C"&amp;COLUMN(),FALSE),,-1)),helper!$A$1:$C$66,3,FALSE)</f>
        <v>ESPOO2</v>
      </c>
      <c r="M23" t="str">
        <f ca="1">VLOOKUP(LARGE(helper!$A$1:$A$66,OFFSET(INDIRECT("R"&amp;ROW()&amp;"C"&amp;COLUMN(),FALSE),,-2)),helper!$A$1:$C$66,2,FALSE)</f>
        <v>Robert Nordberg</v>
      </c>
      <c r="O23">
        <f>LARGE(YHTEENSÄ,21)</f>
        <v>10</v>
      </c>
      <c r="P23" s="19">
        <f ca="1">VLOOKUP(LARGE(helper!$A$1:$A$66,OFFSET(INDIRECT("R"&amp;ROW()&amp;"C"&amp;COLUMN(),FALSE),,-5)),helper!A21:D59,4,FALSE)</f>
        <v>5</v>
      </c>
    </row>
    <row r="24" spans="1:16">
      <c r="A24">
        <f>RADAT!P6</f>
        <v>9</v>
      </c>
      <c r="B24" s="7" t="str">
        <f>RADAT!K6</f>
        <v>Rainer Heinonen</v>
      </c>
      <c r="C24" s="7" t="str">
        <f>RADAT!J6</f>
        <v>KN2</v>
      </c>
      <c r="D24" s="19">
        <f>AVERAGE(RADAT!L6:N6)</f>
        <v>9</v>
      </c>
      <c r="G24" t="e">
        <f t="array" ref="G24">INDEX(JOUKKUEET,MATCH(0,COUNTIF($G$1:G23,JOUKKUEET),0))</f>
        <v>#N/A</v>
      </c>
      <c r="K24" s="10">
        <v>22</v>
      </c>
      <c r="L24" t="str">
        <f ca="1">VLOOKUP(LARGE(helper!$A$1:$A$66,OFFSET(INDIRECT("R"&amp;ROW()&amp;"C"&amp;COLUMN(),FALSE),,-1)),helper!$A$1:$C$66,3,FALSE)</f>
        <v>KU1</v>
      </c>
      <c r="M24" t="str">
        <f ca="1">VLOOKUP(LARGE(helper!$A$1:$A$66,OFFSET(INDIRECT("R"&amp;ROW()&amp;"C"&amp;COLUMN(),FALSE),,-2)),helper!$A$1:$C$66,2,FALSE)</f>
        <v>Unto Kumpusalo</v>
      </c>
      <c r="O24">
        <f>LARGE(YHTEENSÄ,22)</f>
        <v>9</v>
      </c>
      <c r="P24" s="19">
        <f ca="1">VLOOKUP(LARGE(helper!$A$1:$A$66,OFFSET(INDIRECT("R"&amp;ROW()&amp;"C"&amp;COLUMN(),FALSE),,-5)),helper!A22:D60,4,FALSE)</f>
        <v>9</v>
      </c>
    </row>
    <row r="25" spans="1:16">
      <c r="A25">
        <f>RADAT!P12</f>
        <v>9</v>
      </c>
      <c r="B25" s="7" t="str">
        <f>RADAT!K12</f>
        <v>Martti Palm</v>
      </c>
      <c r="C25" s="7" t="str">
        <f>RADAT!J12</f>
        <v>PK2</v>
      </c>
      <c r="D25" s="19">
        <f>AVERAGE(RADAT!L12:N12)</f>
        <v>9</v>
      </c>
      <c r="G25" t="e">
        <f t="array" ref="G25">INDEX(JOUKKUEET,MATCH(0,COUNTIF($G$1:G24,JOUKKUEET),0))</f>
        <v>#N/A</v>
      </c>
      <c r="K25" s="10">
        <v>23</v>
      </c>
      <c r="L25" t="str">
        <f ca="1">VLOOKUP(LARGE(helper!$A$1:$A$66,OFFSET(INDIRECT("R"&amp;ROW()&amp;"C"&amp;COLUMN(),FALSE),,-1)),helper!$A$1:$C$66,3,FALSE)</f>
        <v>KU1</v>
      </c>
      <c r="M25" t="str">
        <f ca="1">VLOOKUP(LARGE(helper!$A$1:$A$66,OFFSET(INDIRECT("R"&amp;ROW()&amp;"C"&amp;COLUMN(),FALSE),,-2)),helper!$A$1:$C$66,2,FALSE)</f>
        <v>Unto Kumpusalo</v>
      </c>
      <c r="O25">
        <f>LARGE(YHTEENSÄ,23)</f>
        <v>9</v>
      </c>
      <c r="P25" s="19">
        <f ca="1">VLOOKUP(LARGE(helper!$A$1:$A$66,OFFSET(INDIRECT("R"&amp;ROW()&amp;"C"&amp;COLUMN(),FALSE),,-5)),helper!A23:D61,4,FALSE)</f>
        <v>9</v>
      </c>
    </row>
    <row r="26" spans="1:16">
      <c r="A26">
        <f>RADAT!P20</f>
        <v>9</v>
      </c>
      <c r="B26" s="7" t="str">
        <f>RADAT!K20</f>
        <v>Helvi Leino</v>
      </c>
      <c r="C26" s="7" t="str">
        <f>RADAT!J20</f>
        <v>ESPOO3</v>
      </c>
      <c r="D26" s="19">
        <f>AVERAGE(RADAT!L20:N20)</f>
        <v>9</v>
      </c>
      <c r="G26" t="e">
        <f t="array" ref="G26">INDEX(JOUKKUEET,MATCH(0,COUNTIF($G$1:G25,JOUKKUEET),0))</f>
        <v>#N/A</v>
      </c>
      <c r="K26" s="10">
        <v>24</v>
      </c>
      <c r="L26" t="str">
        <f ca="1">VLOOKUP(LARGE(helper!$A$1:$A$66,OFFSET(INDIRECT("R"&amp;ROW()&amp;"C"&amp;COLUMN(),FALSE),,-1)),helper!$A$1:$C$66,3,FALSE)</f>
        <v>KU1</v>
      </c>
      <c r="M26" t="str">
        <f ca="1">VLOOKUP(LARGE(helper!$A$1:$A$66,OFFSET(INDIRECT("R"&amp;ROW()&amp;"C"&amp;COLUMN(),FALSE),,-2)),helper!$A$1:$C$66,2,FALSE)</f>
        <v>Unto Kumpusalo</v>
      </c>
      <c r="O26">
        <f>LARGE(YHTEENSÄ,24)</f>
        <v>9</v>
      </c>
      <c r="P26" s="19">
        <f ca="1">VLOOKUP(LARGE(helper!$A$1:$A$66,OFFSET(INDIRECT("R"&amp;ROW()&amp;"C"&amp;COLUMN(),FALSE),,-5)),helper!A24:D62,4,FALSE)</f>
        <v>9</v>
      </c>
    </row>
    <row r="27" spans="1:16">
      <c r="A27">
        <f>RADAT!G15</f>
        <v>8</v>
      </c>
      <c r="B27" s="7" t="str">
        <f>RADAT!B15</f>
        <v>Seija Mustonen</v>
      </c>
      <c r="C27" s="7" t="str">
        <f>RADAT!A15</f>
        <v>ESPOO4</v>
      </c>
      <c r="D27" s="19">
        <f>AVERAGE(RADAT!C15:E15)</f>
        <v>8</v>
      </c>
      <c r="G27" t="e">
        <f t="array" ref="G27">INDEX(JOUKKUEET,MATCH(0,COUNTIF($G$1:G26,JOUKKUEET),0))</f>
        <v>#N/A</v>
      </c>
      <c r="K27" s="10">
        <v>25</v>
      </c>
      <c r="L27" t="str">
        <f ca="1">VLOOKUP(LARGE(helper!$A$1:$A$66,OFFSET(INDIRECT("R"&amp;ROW()&amp;"C"&amp;COLUMN(),FALSE),,-1)),helper!$A$1:$C$66,3,FALSE)</f>
        <v>KU1</v>
      </c>
      <c r="M27" t="str">
        <f ca="1">VLOOKUP(LARGE(helper!$A$1:$A$66,OFFSET(INDIRECT("R"&amp;ROW()&amp;"C"&amp;COLUMN(),FALSE),,-2)),helper!$A$1:$C$66,2,FALSE)</f>
        <v>Unto Kumpusalo</v>
      </c>
      <c r="O27">
        <f>LARGE(YHTEENSÄ,25)</f>
        <v>9</v>
      </c>
      <c r="P27" s="19">
        <f ca="1">VLOOKUP(LARGE(helper!$A$1:$A$66,OFFSET(INDIRECT("R"&amp;ROW()&amp;"C"&amp;COLUMN(),FALSE),,-5)),helper!A25:D63,4,FALSE)</f>
        <v>9</v>
      </c>
    </row>
    <row r="28" spans="1:16">
      <c r="A28">
        <f>RADAT!G41</f>
        <v>8</v>
      </c>
      <c r="B28" s="7" t="str">
        <f>RADAT!B41</f>
        <v>Mikko Helminen</v>
      </c>
      <c r="C28" s="7" t="str">
        <f>RADAT!A41</f>
        <v>PK2</v>
      </c>
      <c r="D28" s="19">
        <f>AVERAGE(RADAT!C41:E41)</f>
        <v>8</v>
      </c>
      <c r="K28" s="10">
        <v>26</v>
      </c>
      <c r="L28" t="str">
        <f ca="1">VLOOKUP(LARGE(helper!$A$1:$A$66,OFFSET(INDIRECT("R"&amp;ROW()&amp;"C"&amp;COLUMN(),FALSE),,-1)),helper!$A$1:$C$66,3,FALSE)</f>
        <v>KU1</v>
      </c>
      <c r="M28" t="str">
        <f ca="1">VLOOKUP(LARGE(helper!$A$1:$A$66,OFFSET(INDIRECT("R"&amp;ROW()&amp;"C"&amp;COLUMN(),FALSE),,-2)),helper!$A$1:$C$66,2,FALSE)</f>
        <v>Unto Kumpusalo</v>
      </c>
      <c r="O28">
        <f>LARGE(YHTEENSÄ,26)</f>
        <v>9</v>
      </c>
      <c r="P28" s="19">
        <f ca="1">VLOOKUP(LARGE(helper!$A$1:$A$66,OFFSET(INDIRECT("R"&amp;ROW()&amp;"C"&amp;COLUMN(),FALSE),,-5)),helper!A26:D64,4,FALSE)</f>
        <v>9</v>
      </c>
    </row>
    <row r="29" spans="1:16">
      <c r="A29">
        <f>RADAT!P26</f>
        <v>8</v>
      </c>
      <c r="B29" s="7" t="str">
        <f>RADAT!K26</f>
        <v>Tauno Valtonen</v>
      </c>
      <c r="C29" s="7" t="str">
        <f>RADAT!J26</f>
        <v>IH1</v>
      </c>
      <c r="D29" s="19">
        <f>AVERAGE(RADAT!L26:N26)</f>
        <v>8</v>
      </c>
      <c r="K29" s="10">
        <v>27</v>
      </c>
      <c r="L29" t="str">
        <f ca="1">VLOOKUP(LARGE(helper!$A$1:$A$66,OFFSET(INDIRECT("R"&amp;ROW()&amp;"C"&amp;COLUMN(),FALSE),,-1)),helper!$A$1:$C$66,3,FALSE)</f>
        <v>ESPOO4</v>
      </c>
      <c r="M29" t="str">
        <f ca="1">VLOOKUP(LARGE(helper!$A$1:$A$66,OFFSET(INDIRECT("R"&amp;ROW()&amp;"C"&amp;COLUMN(),FALSE),,-2)),helper!$A$1:$C$66,2,FALSE)</f>
        <v>Seija Mustonen</v>
      </c>
      <c r="O29">
        <f>LARGE(YHTEENSÄ,27)</f>
        <v>8</v>
      </c>
      <c r="P29" s="19">
        <f ca="1">VLOOKUP(LARGE(helper!$A$1:$A$66,OFFSET(INDIRECT("R"&amp;ROW()&amp;"C"&amp;COLUMN(),FALSE),,-5)),helper!A27:D65,4,FALSE)</f>
        <v>8</v>
      </c>
    </row>
    <row r="30" spans="1:16">
      <c r="A30">
        <f>RADAT!P16</f>
        <v>7</v>
      </c>
      <c r="B30" s="7" t="str">
        <f>RADAT!K16</f>
        <v>Jyrki Höglund</v>
      </c>
      <c r="C30" s="7" t="str">
        <f>RADAT!J16</f>
        <v>KN1</v>
      </c>
      <c r="D30" s="19">
        <f>AVERAGE(RADAT!L16:N16)</f>
        <v>7</v>
      </c>
      <c r="K30" s="10">
        <v>28</v>
      </c>
      <c r="L30" t="str">
        <f ca="1">VLOOKUP(LARGE(helper!$A$1:$A$66,OFFSET(INDIRECT("R"&amp;ROW()&amp;"C"&amp;COLUMN(),FALSE),,-1)),helper!$A$1:$C$66,3,FALSE)</f>
        <v>ESPOO4</v>
      </c>
      <c r="M30" t="str">
        <f ca="1">VLOOKUP(LARGE(helper!$A$1:$A$66,OFFSET(INDIRECT("R"&amp;ROW()&amp;"C"&amp;COLUMN(),FALSE),,-2)),helper!$A$1:$C$66,2,FALSE)</f>
        <v>Seija Mustonen</v>
      </c>
      <c r="O30">
        <f>LARGE(YHTEENSÄ,28)</f>
        <v>8</v>
      </c>
      <c r="P30" s="19">
        <f ca="1">VLOOKUP(LARGE(helper!$A$1:$A$66,OFFSET(INDIRECT("R"&amp;ROW()&amp;"C"&amp;COLUMN(),FALSE),,-5)),helper!A28:D66,4,FALSE)</f>
        <v>8</v>
      </c>
    </row>
    <row r="31" spans="1:16">
      <c r="A31">
        <f>RADAT!P22</f>
        <v>7</v>
      </c>
      <c r="B31" s="7" t="str">
        <f>RADAT!K22</f>
        <v>Taisto Lindsted</v>
      </c>
      <c r="C31" s="7" t="str">
        <f>RADAT!J22</f>
        <v>PK1</v>
      </c>
      <c r="D31" s="19">
        <f>AVERAGE(RADAT!L22:N22)</f>
        <v>7</v>
      </c>
      <c r="K31" s="10">
        <v>29</v>
      </c>
      <c r="L31" t="str">
        <f ca="1">VLOOKUP(LARGE(helper!$A$1:$A$66,OFFSET(INDIRECT("R"&amp;ROW()&amp;"C"&amp;COLUMN(),FALSE),,-1)),helper!$A$1:$C$66,3,FALSE)</f>
        <v>ESPOO4</v>
      </c>
      <c r="M31" t="str">
        <f ca="1">VLOOKUP(LARGE(helper!$A$1:$A$66,OFFSET(INDIRECT("R"&amp;ROW()&amp;"C"&amp;COLUMN(),FALSE),,-2)),helper!$A$1:$C$66,2,FALSE)</f>
        <v>Seija Mustonen</v>
      </c>
      <c r="O31">
        <f>LARGE(YHTEENSÄ,29)</f>
        <v>8</v>
      </c>
      <c r="P31" s="19">
        <f ca="1">VLOOKUP(LARGE(helper!$A$1:$A$66,OFFSET(INDIRECT("R"&amp;ROW()&amp;"C"&amp;COLUMN(),FALSE),,-5)),helper!A29:D67,4,FALSE)</f>
        <v>8</v>
      </c>
    </row>
    <row r="32" spans="1:16">
      <c r="A32">
        <f>RADAT!G11</f>
        <v>6</v>
      </c>
      <c r="B32" s="7" t="str">
        <f>RADAT!B11</f>
        <v>Risto Raveala</v>
      </c>
      <c r="C32" s="7" t="str">
        <f>RADAT!A11</f>
        <v>KN1</v>
      </c>
      <c r="D32" s="19">
        <f>AVERAGE(RADAT!C11:E11)</f>
        <v>6</v>
      </c>
      <c r="K32" s="10">
        <v>30</v>
      </c>
      <c r="L32" t="str">
        <f ca="1">VLOOKUP(LARGE(helper!$A$1:$A$66,OFFSET(INDIRECT("R"&amp;ROW()&amp;"C"&amp;COLUMN(),FALSE),,-1)),helper!$A$1:$C$66,3,FALSE)</f>
        <v>KN1</v>
      </c>
      <c r="M32" t="str">
        <f ca="1">VLOOKUP(LARGE(helper!$A$1:$A$66,OFFSET(INDIRECT("R"&amp;ROW()&amp;"C"&amp;COLUMN(),FALSE),,-2)),helper!$A$1:$C$66,2,FALSE)</f>
        <v>Jyrki Höglund</v>
      </c>
      <c r="O32">
        <f>LARGE(YHTEENSÄ,30)</f>
        <v>7</v>
      </c>
      <c r="P32" s="19">
        <f ca="1">VLOOKUP(LARGE(helper!$A$1:$A$66,OFFSET(INDIRECT("R"&amp;ROW()&amp;"C"&amp;COLUMN(),FALSE),,-5)),helper!A30:D68,4,FALSE)</f>
        <v>7</v>
      </c>
    </row>
    <row r="33" spans="1:16">
      <c r="A33">
        <f>RADAT!P7</f>
        <v>6</v>
      </c>
      <c r="B33" s="7" t="str">
        <f>RADAT!K7</f>
        <v>Marjatta Valtonen</v>
      </c>
      <c r="C33" s="7" t="str">
        <f>RADAT!J7</f>
        <v>IH1</v>
      </c>
      <c r="D33" s="19">
        <f>AVERAGE(RADAT!L7:N7)</f>
        <v>6</v>
      </c>
      <c r="K33" s="10">
        <v>31</v>
      </c>
      <c r="L33" t="str">
        <f ca="1">VLOOKUP(LARGE(helper!$A$1:$A$66,OFFSET(INDIRECT("R"&amp;ROW()&amp;"C"&amp;COLUMN(),FALSE),,-1)),helper!$A$1:$C$66,3,FALSE)</f>
        <v>KN1</v>
      </c>
      <c r="M33" t="str">
        <f ca="1">VLOOKUP(LARGE(helper!$A$1:$A$66,OFFSET(INDIRECT("R"&amp;ROW()&amp;"C"&amp;COLUMN(),FALSE),,-2)),helper!$A$1:$C$66,2,FALSE)</f>
        <v>Jyrki Höglund</v>
      </c>
      <c r="O33">
        <f>LARGE(YHTEENSÄ,31)</f>
        <v>7</v>
      </c>
      <c r="P33" s="19">
        <f ca="1">VLOOKUP(LARGE(helper!$A$1:$A$66,OFFSET(INDIRECT("R"&amp;ROW()&amp;"C"&amp;COLUMN(),FALSE),,-5)),helper!A31:D69,4,FALSE)</f>
        <v>7</v>
      </c>
    </row>
    <row r="34" spans="1:16">
      <c r="A34">
        <f>RADAT!P15</f>
        <v>6</v>
      </c>
      <c r="B34" s="7" t="str">
        <f>RADAT!K15</f>
        <v>Hildi Heinonen</v>
      </c>
      <c r="C34" s="7" t="str">
        <f>RADAT!J15</f>
        <v>KN2</v>
      </c>
      <c r="D34" s="19">
        <f>AVERAGE(RADAT!L15:N15)</f>
        <v>6</v>
      </c>
      <c r="K34" s="10">
        <v>32</v>
      </c>
      <c r="L34" t="str">
        <f ca="1">VLOOKUP(LARGE(helper!$A$1:$A$66,OFFSET(INDIRECT("R"&amp;ROW()&amp;"C"&amp;COLUMN(),FALSE),,-1)),helper!$A$1:$C$66,3,FALSE)</f>
        <v>KN1</v>
      </c>
      <c r="M34" t="str">
        <f ca="1">VLOOKUP(LARGE(helper!$A$1:$A$66,OFFSET(INDIRECT("R"&amp;ROW()&amp;"C"&amp;COLUMN(),FALSE),,-2)),helper!$A$1:$C$66,2,FALSE)</f>
        <v>Risto Raveala</v>
      </c>
      <c r="O34">
        <f>LARGE(YHTEENSÄ,32)</f>
        <v>6</v>
      </c>
      <c r="P34" s="19">
        <f ca="1">VLOOKUP(LARGE(helper!$A$1:$A$66,OFFSET(INDIRECT("R"&amp;ROW()&amp;"C"&amp;COLUMN(),FALSE),,-5)),helper!A32:D70,4,FALSE)</f>
        <v>6</v>
      </c>
    </row>
    <row r="35" spans="1:16">
      <c r="A35">
        <f>RADAT!P27</f>
        <v>6</v>
      </c>
      <c r="B35" s="7" t="str">
        <f>RADAT!K27</f>
        <v>Pekka Niemi</v>
      </c>
      <c r="C35" s="7" t="str">
        <f>RADAT!J27</f>
        <v>PK3</v>
      </c>
      <c r="D35" s="19">
        <f>AVERAGE(RADAT!L27:N27)</f>
        <v>6</v>
      </c>
      <c r="K35" s="10">
        <v>33</v>
      </c>
      <c r="L35" t="str">
        <f ca="1">VLOOKUP(LARGE(helper!$A$1:$A$66,OFFSET(INDIRECT("R"&amp;ROW()&amp;"C"&amp;COLUMN(),FALSE),,-1)),helper!$A$1:$C$66,3,FALSE)</f>
        <v>KN1</v>
      </c>
      <c r="M35" t="str">
        <f ca="1">VLOOKUP(LARGE(helper!$A$1:$A$66,OFFSET(INDIRECT("R"&amp;ROW()&amp;"C"&amp;COLUMN(),FALSE),,-2)),helper!$A$1:$C$66,2,FALSE)</f>
        <v>Risto Raveala</v>
      </c>
      <c r="O35">
        <f>LARGE(YHTEENSÄ,33)</f>
        <v>6</v>
      </c>
      <c r="P35" s="19">
        <f ca="1">VLOOKUP(LARGE(helper!$A$1:$A$66,OFFSET(INDIRECT("R"&amp;ROW()&amp;"C"&amp;COLUMN(),FALSE),,-5)),helper!A33:D71,4,FALSE)</f>
        <v>6</v>
      </c>
    </row>
    <row r="36" spans="1:16">
      <c r="A36">
        <f>RADAT!G10</f>
        <v>5</v>
      </c>
      <c r="B36" s="7" t="str">
        <f>RADAT!B10</f>
        <v>Leo Poikselkä</v>
      </c>
      <c r="C36" s="7" t="str">
        <f>RADAT!A10</f>
        <v>VISPAAJAT1</v>
      </c>
      <c r="D36" s="19">
        <f>AVERAGE(RADAT!C10:E10)</f>
        <v>5</v>
      </c>
      <c r="K36" s="10">
        <v>34</v>
      </c>
      <c r="L36" t="str">
        <f ca="1">VLOOKUP(LARGE(helper!$A$1:$A$66,OFFSET(INDIRECT("R"&amp;ROW()&amp;"C"&amp;COLUMN(),FALSE),,-1)),helper!$A$1:$C$66,3,FALSE)</f>
        <v>KN1</v>
      </c>
      <c r="M36" t="str">
        <f ca="1">VLOOKUP(LARGE(helper!$A$1:$A$66,OFFSET(INDIRECT("R"&amp;ROW()&amp;"C"&amp;COLUMN(),FALSE),,-2)),helper!$A$1:$C$66,2,FALSE)</f>
        <v>Risto Raveala</v>
      </c>
      <c r="O36">
        <f>LARGE(YHTEENSÄ,34)</f>
        <v>6</v>
      </c>
      <c r="P36" s="19">
        <f ca="1">VLOOKUP(LARGE(helper!$A$1:$A$66,OFFSET(INDIRECT("R"&amp;ROW()&amp;"C"&amp;COLUMN(),FALSE),,-5)),helper!A34:D72,4,FALSE)</f>
        <v>6</v>
      </c>
    </row>
    <row r="37" spans="1:16">
      <c r="A37">
        <f>RADAT!G37</f>
        <v>5</v>
      </c>
      <c r="B37" s="7" t="str">
        <f>RADAT!B37</f>
        <v>Ritva Haase</v>
      </c>
      <c r="C37" s="7" t="str">
        <f>RADAT!A37</f>
        <v>KN2</v>
      </c>
      <c r="D37" s="19">
        <f>AVERAGE(RADAT!C37:E37)</f>
        <v>5</v>
      </c>
      <c r="K37" s="10">
        <v>35</v>
      </c>
      <c r="L37" t="str">
        <f ca="1">VLOOKUP(LARGE(helper!$A$1:$A$66,OFFSET(INDIRECT("R"&amp;ROW()&amp;"C"&amp;COLUMN(),FALSE),,-1)),helper!$A$1:$C$66,3,FALSE)</f>
        <v>KN1</v>
      </c>
      <c r="M37" t="str">
        <f ca="1">VLOOKUP(LARGE(helper!$A$1:$A$66,OFFSET(INDIRECT("R"&amp;ROW()&amp;"C"&amp;COLUMN(),FALSE),,-2)),helper!$A$1:$C$66,2,FALSE)</f>
        <v>Risto Raveala</v>
      </c>
      <c r="O37">
        <f>LARGE(YHTEENSÄ,35)</f>
        <v>6</v>
      </c>
      <c r="P37" s="19">
        <f ca="1">VLOOKUP(LARGE(helper!$A$1:$A$66,OFFSET(INDIRECT("R"&amp;ROW()&amp;"C"&amp;COLUMN(),FALSE),,-5)),helper!A35:D73,4,FALSE)</f>
        <v>6</v>
      </c>
    </row>
    <row r="38" spans="1:16">
      <c r="A38">
        <f>RADAT!P17</f>
        <v>5</v>
      </c>
      <c r="B38" s="7" t="str">
        <f>RADAT!K17</f>
        <v>Tuija Kaitainen</v>
      </c>
      <c r="C38" s="7" t="str">
        <f>RADAT!J17</f>
        <v>EK1</v>
      </c>
      <c r="D38" s="19">
        <f>AVERAGE(RADAT!L17:N17)</f>
        <v>5</v>
      </c>
      <c r="K38" s="10">
        <v>36</v>
      </c>
      <c r="L38" t="str">
        <f ca="1">VLOOKUP(LARGE(helper!$A$1:$A$66,OFFSET(INDIRECT("R"&amp;ROW()&amp;"C"&amp;COLUMN(),FALSE),,-1)),helper!$A$1:$C$66,3,FALSE)</f>
        <v>VISPAAJAT1</v>
      </c>
      <c r="M38" t="str">
        <f ca="1">VLOOKUP(LARGE(helper!$A$1:$A$66,OFFSET(INDIRECT("R"&amp;ROW()&amp;"C"&amp;COLUMN(),FALSE),,-2)),helper!$A$1:$C$66,2,FALSE)</f>
        <v>Leo Poikselkä</v>
      </c>
      <c r="O38">
        <f>LARGE(YHTEENSÄ,36)</f>
        <v>5</v>
      </c>
      <c r="P38" s="19">
        <f ca="1">VLOOKUP(LARGE(helper!$A$1:$A$66,OFFSET(INDIRECT("R"&amp;ROW()&amp;"C"&amp;COLUMN(),FALSE),,-5)),helper!A36:D74,4,FALSE)</f>
        <v>5</v>
      </c>
    </row>
    <row r="39" spans="1:16">
      <c r="A39">
        <f>RADAT!G25</f>
        <v>3</v>
      </c>
      <c r="B39" s="7" t="str">
        <f>RADAT!B25</f>
        <v>Keijo Himanen</v>
      </c>
      <c r="C39" s="7" t="str">
        <f>RADAT!A25</f>
        <v>PK2</v>
      </c>
      <c r="D39" s="19">
        <f>AVERAGE(RADAT!C25:E25)</f>
        <v>3</v>
      </c>
      <c r="K39" s="10">
        <v>37</v>
      </c>
      <c r="L39" t="str">
        <f ca="1">VLOOKUP(LARGE(helper!$A$1:$A$66,OFFSET(INDIRECT("R"&amp;ROW()&amp;"C"&amp;COLUMN(),FALSE),,-1)),helper!$A$1:$C$66,3,FALSE)</f>
        <v>VISPAAJAT1</v>
      </c>
      <c r="M39" t="str">
        <f ca="1">VLOOKUP(LARGE(helper!$A$1:$A$66,OFFSET(INDIRECT("R"&amp;ROW()&amp;"C"&amp;COLUMN(),FALSE),,-2)),helper!$A$1:$C$66,2,FALSE)</f>
        <v>Leo Poikselkä</v>
      </c>
      <c r="O39">
        <f>LARGE(YHTEENSÄ,37)</f>
        <v>5</v>
      </c>
      <c r="P39" s="19">
        <f ca="1">VLOOKUP(LARGE(helper!$A$1:$A$66,OFFSET(INDIRECT("R"&amp;ROW()&amp;"C"&amp;COLUMN(),FALSE),,-5)),helper!A37:D75,4,FALSE)</f>
        <v>5</v>
      </c>
    </row>
    <row r="40" spans="1:16">
      <c r="K40" s="10">
        <v>38</v>
      </c>
      <c r="L40" t="str">
        <f ca="1">VLOOKUP(LARGE(helper!$A$1:$A$66,OFFSET(INDIRECT("R"&amp;ROW()&amp;"C"&amp;COLUMN(),FALSE),,-1)),helper!$A$1:$C$66,3,FALSE)</f>
        <v>VISPAAJAT1</v>
      </c>
      <c r="M40" t="str">
        <f ca="1">VLOOKUP(LARGE(helper!$A$1:$A$66,OFFSET(INDIRECT("R"&amp;ROW()&amp;"C"&amp;COLUMN(),FALSE),,-2)),helper!$A$1:$C$66,2,FALSE)</f>
        <v>Leo Poikselkä</v>
      </c>
      <c r="O40">
        <f>LARGE(YHTEENSÄ,38)</f>
        <v>5</v>
      </c>
      <c r="P40" s="19">
        <f ca="1">VLOOKUP(LARGE(helper!$A$1:$A$66,OFFSET(INDIRECT("R"&amp;ROW()&amp;"C"&amp;COLUMN(),FALSE),,-5)),helper!A38:D76,4,FALSE)</f>
        <v>5</v>
      </c>
    </row>
    <row r="41" spans="1:16">
      <c r="B41" s="7"/>
      <c r="K41" s="10">
        <v>39</v>
      </c>
      <c r="L41" t="str">
        <f ca="1">VLOOKUP(LARGE(helper!$A$1:$A$66,OFFSET(INDIRECT("R"&amp;ROW()&amp;"C"&amp;COLUMN(),FALSE),,-1)),helper!$A$1:$C$66,3,FALSE)</f>
        <v>PK2</v>
      </c>
      <c r="M41" t="str">
        <f ca="1">VLOOKUP(LARGE(helper!$A$1:$A$66,OFFSET(INDIRECT("R"&amp;ROW()&amp;"C"&amp;COLUMN(),FALSE),,-2)),helper!$A$1:$C$66,2,FALSE)</f>
        <v>Keijo Himanen</v>
      </c>
      <c r="O41">
        <f>LARGE(YHTEENSÄ,39)</f>
        <v>3</v>
      </c>
      <c r="P41" s="19">
        <f ca="1">VLOOKUP(LARGE(helper!$A$1:$A$66,OFFSET(INDIRECT("R"&amp;ROW()&amp;"C"&amp;COLUMN(),FALSE),,-5)),helper!A39:D77,4,FALSE)</f>
        <v>3</v>
      </c>
    </row>
    <row r="42" spans="1:16">
      <c r="B42" s="7"/>
    </row>
    <row r="43" spans="1:16">
      <c r="C43" s="7"/>
    </row>
    <row r="44" spans="1:16">
      <c r="C44" s="7"/>
    </row>
    <row r="48" spans="1:16">
      <c r="C48" s="7"/>
    </row>
    <row r="49" spans="2:3">
      <c r="C49" s="7"/>
    </row>
    <row r="50" spans="2:3">
      <c r="C50" s="7"/>
    </row>
    <row r="51" spans="2:3">
      <c r="C51" s="7"/>
    </row>
    <row r="52" spans="2:3">
      <c r="C52" s="7"/>
    </row>
    <row r="53" spans="2:3">
      <c r="C53" s="7"/>
    </row>
    <row r="54" spans="2:3">
      <c r="C54" s="7"/>
    </row>
    <row r="55" spans="2:3">
      <c r="C55" s="7"/>
    </row>
    <row r="56" spans="2:3">
      <c r="C56" s="7"/>
    </row>
    <row r="57" spans="2:3">
      <c r="C57" s="7"/>
    </row>
    <row r="62" spans="2:3">
      <c r="B62" s="7"/>
    </row>
    <row r="63" spans="2:3">
      <c r="B63" s="7"/>
    </row>
    <row r="64" spans="2:3">
      <c r="B64" s="7"/>
    </row>
    <row r="65" spans="2:2">
      <c r="B65" s="7"/>
    </row>
    <row r="66" spans="2:2">
      <c r="B66" s="7"/>
    </row>
  </sheetData>
  <sortState ref="F2:G16">
    <sortCondition descending="1" ref="F2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RADAT</vt:lpstr>
      <vt:lpstr>Henk</vt:lpstr>
      <vt:lpstr>Keilaajat</vt:lpstr>
      <vt:lpstr>helper</vt:lpstr>
      <vt:lpstr>HENKILOT</vt:lpstr>
      <vt:lpstr>JOUKKUEET</vt:lpstr>
      <vt:lpstr>PISTEET</vt:lpstr>
      <vt:lpstr>PISTEET2</vt:lpstr>
      <vt:lpstr>YHTEENSÄ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Matti Helminen</dc:creator>
  <cp:lastModifiedBy>Matti Helminen</cp:lastModifiedBy>
  <cp:revision>1</cp:revision>
  <cp:lastPrinted>2011-10-23T14:11:34Z</cp:lastPrinted>
  <dcterms:created xsi:type="dcterms:W3CDTF">2011-04-13T09:58:51Z</dcterms:created>
  <dcterms:modified xsi:type="dcterms:W3CDTF">2011-10-29T21:23:19Z</dcterms:modified>
</cp:coreProperties>
</file>